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hogeschoolpxl-my.sharepoint.com/personal/12603762_student_pxl_be/Documents/scouts/"/>
    </mc:Choice>
  </mc:AlternateContent>
  <xr:revisionPtr revIDLastSave="1" documentId="8_{D2359ADF-1040-4352-9783-124C95EA6828}" xr6:coauthVersionLast="47" xr6:coauthVersionMax="47" xr10:uidLastSave="{D0298CED-291E-45D7-B9C3-FE2C27A14159}"/>
  <bookViews>
    <workbookView xWindow="-120" yWindow="-120" windowWidth="29040" windowHeight="17520" activeTab="1" xr2:uid="{956B3FD7-0EB9-4560-A42C-9FC26908EDB6}"/>
  </bookViews>
  <sheets>
    <sheet name="Verwerkingsregister" sheetId="2" r:id="rId1"/>
    <sheet name="Lijsten" sheetId="1" r:id="rId2"/>
  </sheets>
  <externalReferences>
    <externalReference r:id="rId3"/>
  </externalReferences>
  <definedNames>
    <definedName name="_xlnm._FilterDatabase" localSheetId="0" hidden="1">Verwerkingsregister!$A$2:$O$29</definedName>
    <definedName name="register_beeldmateriaal_bereik">Verwerkingsregister!$33:$33</definedName>
    <definedName name="register_betalingenWekelijkseActiviteiten_bereik">Verwerkingsregister!$14:$14</definedName>
    <definedName name="register_carpoollijstenKampen_bereik">Verwerkingsregister!$31:$31</definedName>
    <definedName name="register_carpoollijstenWekelijkseActiviteiten_bereik">Verwerkingsregister!$17:$17</definedName>
    <definedName name="register_individueleSteekkaartenPapier_bereik">Verwerkingsregister!$6:$6</definedName>
    <definedName name="register_inschrijvenGeldactiviteiten_bereik">Verwerkingsregister!$18:$20</definedName>
    <definedName name="register_inschrijvenGeldactiviteitenPapier_bereik">Verwerkingsregister!$20:$20</definedName>
    <definedName name="register_inschrijvenKampen_bereik">Verwerkingsregister!$21:$25</definedName>
    <definedName name="register_inschrijvenKampenPapier_bereik">Verwerkingsregister!$24:$24</definedName>
    <definedName name="register_inschrijvenWekelijkseActiviteiten_bereik">Verwerkingsregister!$11:$14</definedName>
    <definedName name="register_inschrijvenWekelijkseActiviteitenPapier_bereik">Verwerkingsregister!$13:$13</definedName>
    <definedName name="register_kampboekjes_bereik">Verwerkingsregister!$27:$27</definedName>
    <definedName name="register_mailinglijsten_bereik">Verwerkingsregister!$8:$8</definedName>
    <definedName name="register_oudleidingsbestand_bereik">Verwerkingsregister!$9:$9</definedName>
    <definedName name="register_probeerders_bereik">Verwerkingsregister!$7:$7</definedName>
    <definedName name="register_programmaboekjes_bereik">Verwerkingsregister!$34:$34</definedName>
    <definedName name="register_verhuur_bereik">Verwerkingsregister!$36:$37</definedName>
    <definedName name="uniek_controle">#REF!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D3" i="2" l="1"/>
  <c r="E3" i="2"/>
  <c r="F3" i="2"/>
  <c r="G3" i="2"/>
  <c r="H3" i="2"/>
  <c r="I3" i="2"/>
  <c r="J3" i="2"/>
  <c r="K3" i="2"/>
  <c r="M3" i="2"/>
  <c r="N3" i="2"/>
  <c r="D4" i="2"/>
  <c r="E4" i="2"/>
  <c r="F4" i="2"/>
  <c r="G4" i="2"/>
  <c r="H4" i="2"/>
  <c r="I4" i="2"/>
  <c r="J4" i="2"/>
  <c r="K4" i="2"/>
  <c r="L4" i="2"/>
  <c r="M4" i="2"/>
  <c r="N4" i="2"/>
  <c r="D5" i="2"/>
  <c r="E5" i="2"/>
  <c r="F5" i="2"/>
  <c r="G5" i="2"/>
  <c r="H5" i="2"/>
  <c r="I5" i="2"/>
  <c r="J5" i="2"/>
  <c r="K5" i="2"/>
  <c r="L5" i="2"/>
  <c r="M5" i="2"/>
  <c r="N5" i="2"/>
  <c r="D6" i="2"/>
  <c r="E6" i="2"/>
  <c r="F6" i="2"/>
  <c r="G6" i="2"/>
  <c r="H6" i="2"/>
  <c r="I6" i="2"/>
  <c r="J6" i="2"/>
  <c r="K6" i="2"/>
  <c r="L6" i="2"/>
  <c r="M6" i="2"/>
  <c r="N6" i="2"/>
  <c r="D7" i="2"/>
  <c r="E7" i="2"/>
  <c r="F7" i="2"/>
  <c r="G7" i="2"/>
  <c r="H7" i="2"/>
  <c r="I7" i="2"/>
  <c r="J7" i="2"/>
  <c r="K7" i="2"/>
  <c r="L7" i="2"/>
  <c r="M7" i="2"/>
  <c r="N7" i="2"/>
  <c r="D8" i="2"/>
  <c r="E8" i="2"/>
  <c r="F8" i="2"/>
  <c r="G8" i="2"/>
  <c r="H8" i="2"/>
  <c r="I8" i="2"/>
  <c r="J8" i="2"/>
  <c r="K8" i="2"/>
  <c r="L8" i="2"/>
  <c r="M8" i="2"/>
  <c r="N8" i="2"/>
  <c r="D9" i="2"/>
  <c r="E9" i="2"/>
  <c r="F9" i="2"/>
  <c r="G9" i="2"/>
  <c r="H9" i="2"/>
  <c r="I9" i="2"/>
  <c r="J9" i="2"/>
  <c r="K9" i="2"/>
  <c r="M9" i="2"/>
  <c r="N9" i="2"/>
  <c r="D10" i="2"/>
  <c r="E10" i="2"/>
  <c r="F10" i="2"/>
  <c r="G10" i="2"/>
  <c r="H10" i="2"/>
  <c r="I10" i="2"/>
  <c r="D11" i="2"/>
  <c r="E11" i="2"/>
  <c r="F11" i="2"/>
  <c r="G11" i="2"/>
  <c r="H11" i="2"/>
  <c r="I11" i="2"/>
  <c r="J11" i="2"/>
  <c r="K11" i="2"/>
  <c r="L11" i="2"/>
  <c r="M11" i="2"/>
  <c r="N11" i="2"/>
  <c r="D12" i="2"/>
  <c r="E12" i="2"/>
  <c r="F12" i="2"/>
  <c r="G12" i="2"/>
  <c r="H12" i="2"/>
  <c r="I12" i="2"/>
  <c r="J12" i="2"/>
  <c r="K12" i="2"/>
  <c r="L12" i="2"/>
  <c r="M12" i="2"/>
  <c r="N12" i="2"/>
  <c r="D13" i="2"/>
  <c r="E13" i="2"/>
  <c r="F13" i="2"/>
  <c r="G13" i="2"/>
  <c r="H13" i="2"/>
  <c r="I13" i="2"/>
  <c r="J13" i="2"/>
  <c r="K13" i="2"/>
  <c r="L13" i="2"/>
  <c r="M13" i="2"/>
  <c r="N13" i="2"/>
  <c r="D14" i="2"/>
  <c r="E14" i="2"/>
  <c r="F14" i="2"/>
  <c r="G14" i="2"/>
  <c r="H14" i="2"/>
  <c r="I14" i="2"/>
  <c r="J14" i="2"/>
  <c r="K14" i="2"/>
  <c r="L14" i="2"/>
  <c r="M14" i="2"/>
  <c r="N14" i="2"/>
  <c r="D15" i="2"/>
  <c r="E15" i="2"/>
  <c r="F15" i="2"/>
  <c r="G15" i="2"/>
  <c r="H15" i="2"/>
  <c r="I15" i="2"/>
  <c r="J15" i="2"/>
  <c r="K15" i="2"/>
  <c r="L15" i="2"/>
  <c r="M15" i="2"/>
  <c r="N15" i="2"/>
  <c r="D16" i="2"/>
  <c r="E16" i="2"/>
  <c r="F16" i="2"/>
  <c r="G16" i="2"/>
  <c r="H16" i="2"/>
  <c r="I16" i="2"/>
  <c r="J16" i="2"/>
  <c r="K16" i="2"/>
  <c r="L16" i="2"/>
  <c r="M16" i="2"/>
  <c r="N16" i="2"/>
  <c r="D17" i="2"/>
  <c r="E17" i="2"/>
  <c r="F17" i="2"/>
  <c r="G17" i="2"/>
  <c r="H17" i="2"/>
  <c r="I17" i="2"/>
  <c r="J17" i="2"/>
  <c r="K17" i="2"/>
  <c r="L17" i="2"/>
  <c r="M17" i="2"/>
  <c r="N17" i="2"/>
  <c r="D18" i="2"/>
  <c r="E18" i="2"/>
  <c r="F18" i="2"/>
  <c r="G18" i="2"/>
  <c r="H18" i="2"/>
  <c r="I18" i="2"/>
  <c r="J18" i="2"/>
  <c r="K18" i="2"/>
  <c r="L18" i="2"/>
  <c r="M18" i="2"/>
  <c r="N18" i="2"/>
  <c r="D19" i="2"/>
  <c r="E19" i="2"/>
  <c r="F19" i="2"/>
  <c r="G19" i="2"/>
  <c r="H19" i="2"/>
  <c r="I19" i="2"/>
  <c r="J19" i="2"/>
  <c r="K19" i="2"/>
  <c r="L19" i="2"/>
  <c r="M19" i="2"/>
  <c r="N19" i="2"/>
  <c r="D20" i="2"/>
  <c r="E20" i="2"/>
  <c r="F20" i="2"/>
  <c r="G20" i="2"/>
  <c r="H20" i="2"/>
  <c r="I20" i="2"/>
  <c r="J20" i="2"/>
  <c r="K20" i="2"/>
  <c r="L20" i="2"/>
  <c r="M20" i="2"/>
  <c r="N20" i="2"/>
  <c r="D21" i="2"/>
  <c r="E21" i="2"/>
  <c r="F21" i="2"/>
  <c r="G21" i="2"/>
  <c r="H21" i="2"/>
  <c r="I21" i="2"/>
  <c r="J21" i="2"/>
  <c r="K21" i="2"/>
  <c r="L21" i="2"/>
  <c r="M21" i="2"/>
  <c r="N21" i="2"/>
  <c r="D22" i="2"/>
  <c r="E22" i="2"/>
  <c r="F22" i="2"/>
  <c r="G22" i="2"/>
  <c r="H22" i="2"/>
  <c r="I22" i="2"/>
  <c r="J22" i="2"/>
  <c r="K22" i="2"/>
  <c r="L22" i="2"/>
  <c r="M22" i="2"/>
  <c r="N22" i="2"/>
  <c r="D23" i="2"/>
  <c r="E23" i="2"/>
  <c r="F23" i="2"/>
  <c r="G23" i="2"/>
  <c r="H23" i="2"/>
  <c r="I23" i="2"/>
  <c r="J23" i="2"/>
  <c r="K23" i="2"/>
  <c r="L23" i="2"/>
  <c r="M23" i="2"/>
  <c r="N23" i="2"/>
  <c r="D24" i="2"/>
  <c r="E24" i="2"/>
  <c r="F24" i="2"/>
  <c r="G24" i="2"/>
  <c r="H24" i="2"/>
  <c r="I24" i="2"/>
  <c r="J24" i="2"/>
  <c r="K24" i="2"/>
  <c r="L24" i="2"/>
  <c r="M24" i="2"/>
  <c r="N24" i="2"/>
  <c r="D25" i="2"/>
  <c r="E25" i="2"/>
  <c r="F25" i="2"/>
  <c r="G25" i="2"/>
  <c r="H25" i="2"/>
  <c r="I25" i="2"/>
  <c r="J25" i="2"/>
  <c r="K25" i="2"/>
  <c r="L25" i="2"/>
  <c r="M25" i="2"/>
  <c r="N25" i="2"/>
  <c r="D26" i="2"/>
  <c r="E26" i="2"/>
  <c r="F26" i="2"/>
  <c r="G26" i="2"/>
  <c r="H26" i="2"/>
  <c r="I26" i="2"/>
  <c r="J26" i="2"/>
  <c r="K26" i="2"/>
  <c r="L26" i="2"/>
  <c r="M26" i="2"/>
  <c r="N26" i="2"/>
  <c r="D27" i="2"/>
  <c r="E27" i="2"/>
  <c r="F27" i="2"/>
  <c r="G27" i="2"/>
  <c r="H27" i="2"/>
  <c r="I27" i="2"/>
  <c r="J27" i="2"/>
  <c r="K27" i="2"/>
  <c r="L27" i="2"/>
  <c r="M27" i="2"/>
  <c r="N27" i="2"/>
  <c r="D28" i="2"/>
  <c r="E28" i="2"/>
  <c r="F28" i="2"/>
  <c r="G28" i="2"/>
  <c r="H28" i="2"/>
  <c r="I28" i="2"/>
  <c r="J28" i="2"/>
  <c r="K28" i="2"/>
  <c r="L28" i="2"/>
  <c r="M28" i="2"/>
  <c r="N28" i="2"/>
  <c r="D29" i="2"/>
  <c r="E29" i="2"/>
  <c r="F29" i="2"/>
  <c r="G29" i="2"/>
  <c r="H29" i="2"/>
  <c r="I29" i="2"/>
  <c r="J29" i="2"/>
  <c r="K29" i="2"/>
  <c r="L29" i="2"/>
  <c r="M29" i="2"/>
  <c r="N29" i="2"/>
  <c r="D30" i="2"/>
  <c r="E30" i="2"/>
  <c r="F30" i="2"/>
  <c r="G30" i="2"/>
  <c r="H30" i="2"/>
  <c r="I30" i="2"/>
  <c r="J30" i="2"/>
  <c r="K30" i="2"/>
  <c r="L30" i="2"/>
  <c r="M30" i="2"/>
  <c r="N30" i="2"/>
  <c r="D31" i="2"/>
  <c r="E31" i="2"/>
  <c r="F31" i="2"/>
  <c r="G31" i="2"/>
  <c r="H31" i="2"/>
  <c r="I31" i="2"/>
  <c r="J31" i="2"/>
  <c r="K31" i="2"/>
  <c r="L31" i="2"/>
  <c r="M31" i="2"/>
  <c r="N31" i="2"/>
  <c r="D32" i="2"/>
  <c r="E32" i="2"/>
  <c r="F32" i="2"/>
  <c r="G32" i="2"/>
  <c r="H32" i="2"/>
  <c r="I32" i="2"/>
  <c r="J32" i="2"/>
  <c r="K32" i="2"/>
  <c r="L32" i="2"/>
  <c r="M32" i="2"/>
  <c r="N32" i="2"/>
  <c r="D33" i="2"/>
  <c r="E33" i="2"/>
  <c r="F33" i="2"/>
  <c r="G33" i="2"/>
  <c r="H33" i="2"/>
  <c r="I33" i="2"/>
  <c r="J33" i="2"/>
  <c r="K33" i="2"/>
  <c r="L33" i="2"/>
  <c r="M33" i="2"/>
  <c r="N33" i="2"/>
  <c r="D34" i="2"/>
  <c r="E34" i="2"/>
  <c r="F34" i="2"/>
  <c r="G34" i="2"/>
  <c r="H34" i="2"/>
  <c r="I34" i="2"/>
  <c r="J34" i="2"/>
  <c r="K34" i="2"/>
  <c r="L34" i="2"/>
  <c r="M34" i="2"/>
  <c r="N34" i="2"/>
  <c r="D35" i="2"/>
  <c r="E35" i="2"/>
  <c r="F35" i="2"/>
  <c r="G35" i="2"/>
  <c r="H35" i="2"/>
  <c r="I35" i="2"/>
  <c r="J35" i="2"/>
  <c r="K35" i="2"/>
  <c r="L35" i="2"/>
  <c r="M35" i="2"/>
  <c r="N35" i="2"/>
  <c r="D36" i="2"/>
  <c r="E36" i="2"/>
  <c r="F36" i="2"/>
  <c r="G36" i="2"/>
  <c r="H36" i="2"/>
  <c r="I36" i="2"/>
  <c r="J36" i="2"/>
  <c r="K36" i="2"/>
  <c r="L36" i="2"/>
  <c r="M36" i="2"/>
  <c r="N36" i="2"/>
  <c r="D37" i="2"/>
  <c r="E37" i="2"/>
  <c r="F37" i="2"/>
  <c r="G37" i="2"/>
  <c r="H37" i="2"/>
  <c r="I37" i="2"/>
  <c r="J37" i="2"/>
  <c r="K37" i="2"/>
  <c r="L37" i="2"/>
  <c r="M37" i="2"/>
  <c r="N37" i="2"/>
  <c r="F5" i="1"/>
  <c r="B22" i="1"/>
  <c r="B23" i="1"/>
  <c r="B27" i="1"/>
  <c r="B37" i="1"/>
  <c r="B31" i="1"/>
  <c r="B33" i="1"/>
</calcChain>
</file>

<file path=xl/sharedStrings.xml><?xml version="1.0" encoding="utf-8"?>
<sst xmlns="http://schemas.openxmlformats.org/spreadsheetml/2006/main" count="217" uniqueCount="142">
  <si>
    <t>Totem</t>
  </si>
  <si>
    <t>Titel</t>
  </si>
  <si>
    <t>Telefoonnummer</t>
  </si>
  <si>
    <t>Rijksregisternummer</t>
  </si>
  <si>
    <t>Paspoortnummer</t>
  </si>
  <si>
    <t>Betrokkene zelf</t>
  </si>
  <si>
    <t>Overzicht ziekten</t>
  </si>
  <si>
    <t>Gegevensbron</t>
  </si>
  <si>
    <t>Overzicht specifieke medicatie</t>
  </si>
  <si>
    <t>Algemeen belang</t>
  </si>
  <si>
    <t>Overzicht aanwezigheden</t>
  </si>
  <si>
    <t>Vitaal belang</t>
  </si>
  <si>
    <t>Nummerplaat</t>
  </si>
  <si>
    <t>Drukkerij</t>
  </si>
  <si>
    <t>Gerechtvaardigd belang</t>
  </si>
  <si>
    <t>Nationaliteit</t>
  </si>
  <si>
    <t>Toestemming</t>
  </si>
  <si>
    <t>Naam</t>
  </si>
  <si>
    <t>Geen ontvanger</t>
  </si>
  <si>
    <t>Wettelijke verplichting</t>
  </si>
  <si>
    <t>Medisch dossier</t>
  </si>
  <si>
    <t>Ontvangers</t>
  </si>
  <si>
    <t>Uitvoering van een contract/overeenkomst</t>
  </si>
  <si>
    <t>Lidnummer</t>
  </si>
  <si>
    <t>Verwerkingsgrond</t>
  </si>
  <si>
    <t>Lidmaatschap (van een organisatie/vereniging)</t>
  </si>
  <si>
    <t>Levensbeschouwelijke overtuigingen</t>
  </si>
  <si>
    <t>Geen verwerker</t>
  </si>
  <si>
    <t>Verhuur materiaal/lokalen</t>
  </si>
  <si>
    <t>Leeftijd</t>
  </si>
  <si>
    <t>Verwerkers</t>
  </si>
  <si>
    <t>Sfeerbeheer</t>
  </si>
  <si>
    <t>IP-adres</t>
  </si>
  <si>
    <t>Organisatie kamp/weekend</t>
  </si>
  <si>
    <t>Inenting tegen klem (tetanus)</t>
  </si>
  <si>
    <t>Organisatie geldactiviteit</t>
  </si>
  <si>
    <t>Identiteitskaartnummer</t>
  </si>
  <si>
    <t>Organisatie wekelijkse activiteiten</t>
  </si>
  <si>
    <t>Handtekening</t>
  </si>
  <si>
    <t>Verantwoordelijken</t>
  </si>
  <si>
    <t>Communicatie ouders</t>
  </si>
  <si>
    <t>Geslacht</t>
  </si>
  <si>
    <t>Ledenbeheer</t>
  </si>
  <si>
    <t>Geboorteplaats</t>
  </si>
  <si>
    <t>Huurder</t>
  </si>
  <si>
    <t>Verwerkingsdoel</t>
  </si>
  <si>
    <t>Geboortedatum</t>
  </si>
  <si>
    <t>Verhuurder</t>
  </si>
  <si>
    <t>Foto</t>
  </si>
  <si>
    <t>Lid vzw</t>
  </si>
  <si>
    <t>Snapchat</t>
  </si>
  <si>
    <t>Financiële hulp</t>
  </si>
  <si>
    <t>Oud-leiding</t>
  </si>
  <si>
    <t>Whatsapp</t>
  </si>
  <si>
    <t>E-mailadres</t>
  </si>
  <si>
    <t>Oud-lid</t>
  </si>
  <si>
    <t>Instagram</t>
  </si>
  <si>
    <t>Dieet</t>
  </si>
  <si>
    <t>Sympathisant</t>
  </si>
  <si>
    <t>Facebook</t>
  </si>
  <si>
    <t>Chassisnummer</t>
  </si>
  <si>
    <t>Familie van lid</t>
  </si>
  <si>
    <t>Dropbox</t>
  </si>
  <si>
    <t>Cameraopname</t>
  </si>
  <si>
    <t>Ouder/voogd</t>
  </si>
  <si>
    <t>Google Drive, Google Docs, Google Spreadsheets, Google Forms</t>
  </si>
  <si>
    <t>Burgerlijke staat</t>
  </si>
  <si>
    <t>Leiding</t>
  </si>
  <si>
    <t>MS Word, MS Excel, MS Access</t>
  </si>
  <si>
    <t>Bloedgroep</t>
  </si>
  <si>
    <t>Lid</t>
  </si>
  <si>
    <t>Fototoestel</t>
  </si>
  <si>
    <t>Bijzondere aandacht bij sporten (zwemmen, fietsen, hoogte, rust,…)</t>
  </si>
  <si>
    <t>Betrokkenen</t>
  </si>
  <si>
    <t>Telefoon</t>
  </si>
  <si>
    <t>Bijzondere aandacht bij sociale omgang (pesten, heimwee, angsten, slaapwandelen,…)</t>
  </si>
  <si>
    <t>Papier</t>
  </si>
  <si>
    <t>Bijzondere aandacht bij hygiëne (zelfstandigheid, allergie, bedwateren,…)</t>
  </si>
  <si>
    <t>Gezondheidsgegevens</t>
  </si>
  <si>
    <t>Mailprogramma</t>
  </si>
  <si>
    <t>Bijzondere aandacht bij beperkingen of andere zorgen</t>
  </si>
  <si>
    <t>Gegevens waaruit religieuze of levenbeschouwelijke overtuigingen blijken</t>
  </si>
  <si>
    <t>Bankrekeningnummer</t>
  </si>
  <si>
    <t>Gegevens van minderjarigen</t>
  </si>
  <si>
    <t>Groepsadministratie</t>
  </si>
  <si>
    <t>Adres</t>
  </si>
  <si>
    <t>Normale verwerking</t>
  </si>
  <si>
    <t>Gebruikte technologie</t>
  </si>
  <si>
    <t>Persoonsgegevens</t>
  </si>
  <si>
    <t>Categorieën verwerkingen</t>
  </si>
  <si>
    <t>Keuzelijsten verwerkingsregister</t>
  </si>
  <si>
    <t>Gegevens bewaren</t>
  </si>
  <si>
    <t>Materiaal/lokalen</t>
  </si>
  <si>
    <t>Verhuur</t>
  </si>
  <si>
    <t>Gegevens opvragen</t>
  </si>
  <si>
    <t>Programmaboekje uitdelen/versturen/publiceren</t>
  </si>
  <si>
    <t>Programmaboekje</t>
  </si>
  <si>
    <t>Publicaties</t>
  </si>
  <si>
    <t>Programmaboekje drukken</t>
  </si>
  <si>
    <t>Publiceren</t>
  </si>
  <si>
    <t>Foto's en video's</t>
  </si>
  <si>
    <t>Nemen</t>
  </si>
  <si>
    <t>Carpoollijsten bewaren</t>
  </si>
  <si>
    <t>Kampen/Weekends</t>
  </si>
  <si>
    <t>Activiteiten</t>
  </si>
  <si>
    <t>Carpoollijsten opstellen</t>
  </si>
  <si>
    <t>Ledenlijsten doorsturen naar gemeente</t>
  </si>
  <si>
    <t>Kampboekjes versturen/uitdelen</t>
  </si>
  <si>
    <t>Kampboekjes drukken</t>
  </si>
  <si>
    <t>Verzekeringen</t>
  </si>
  <si>
    <t>Betalingen opvolgen</t>
  </si>
  <si>
    <t>Papieren versie inschrijvingen gebruiken</t>
  </si>
  <si>
    <t>Inschrijvingen bewaren</t>
  </si>
  <si>
    <t>Extra informatie buitenlands kamp opvragen</t>
  </si>
  <si>
    <t>Inschrijvingen opvragen</t>
  </si>
  <si>
    <t>Geldactiviteiten</t>
  </si>
  <si>
    <t>Wekelijkse activiteiten</t>
  </si>
  <si>
    <t>Papieren versie gebruiken</t>
  </si>
  <si>
    <t>Subsidies aanvragen bij gemeente</t>
  </si>
  <si>
    <t>Divers</t>
  </si>
  <si>
    <t>Ledenadministratie</t>
  </si>
  <si>
    <t>50 jaar</t>
  </si>
  <si>
    <t>Oud-leden/leidingbestand bijhouden</t>
  </si>
  <si>
    <t>Opstellen en onderhouden</t>
  </si>
  <si>
    <t>Mailinglijsten</t>
  </si>
  <si>
    <t>Gegevens opvragen en bewaren</t>
  </si>
  <si>
    <t>Aantal keer proberen</t>
  </si>
  <si>
    <t>Individuele steekkaart</t>
  </si>
  <si>
    <t>Gegevens invoeren in Groepsadmin</t>
  </si>
  <si>
    <t>Nieuw lid</t>
  </si>
  <si>
    <t>10 jaar</t>
  </si>
  <si>
    <t>Bewaartermijn</t>
  </si>
  <si>
    <t>Categorieën betrokkenen</t>
  </si>
  <si>
    <t>Categorieën verwerking</t>
  </si>
  <si>
    <t>Naam sub-deelproces</t>
  </si>
  <si>
    <t>Naam deelproces</t>
  </si>
  <si>
    <t>Naam hoofdproces</t>
  </si>
  <si>
    <t>Volgorde</t>
  </si>
  <si>
    <t>Juridische kwalificaties</t>
  </si>
  <si>
    <t>Verwerkte gegevens</t>
  </si>
  <si>
    <t>Belanghebbenden</t>
  </si>
  <si>
    <t>Algemene informatie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</si>
</sst>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2"/>
      <color theme="1"/>
      <name val="Calibri"/>
      <family val="2"/>
      <scheme val="minor"/>
    </font>
    <font>
      <b/>
      <sz val="22"/>
      <color theme="0"/>
      <name val="Calibri"/>
      <family val="2"/>
      <scheme val="minor"/>
    </font>
    <font>
      <sz val="20"/>
      <color theme="0"/>
      <name val="Aachen"/>
    </font>
    <font>
      <b/>
      <sz val="12"/>
      <color theme="0"/>
      <name val="Calibri"/>
      <family val="2"/>
      <scheme val="minor"/>
    </font>
  </fonts>
  <fills count="5">
    <fill>
      <patternFill patternType="none"/>
    </fill>
    <fill>
      <patternFill patternType="gray125"/>
    </fill>
    <fill>
      <patternFill patternType="solid">
        <fgColor rgb="FF930020"/>
      </patternFill>
    </fill>
    <fill>
      <patternFill patternType="solid">
        <fgColor rgb="FF748D26"/>
      </patternFill>
    </fill>
    <fill>
      <patternFill patternType="solid">
        <fgColor rgb="FF748D26"/>
        <bgColor indexed="64"/>
      </patternFill>
    </fill>
  </fills>
  <borders count="12">
    <border>
      <left/>
      <right/>
      <top/>
      <bottom/>
      <diagonal/>
    </border>
    <border>
      <left style="thin">
        <color rgb="FF930020"/>
      </left>
      <right style="thin">
        <color rgb="FF930020"/>
      </right>
      <top style="thin">
        <color rgb="FF930020"/>
      </top>
      <bottom style="thin">
        <color rgb="FF930020"/>
      </bottom>
      <diagonal/>
    </border>
    <border>
      <left style="medium">
        <color rgb="FF930020"/>
      </left>
      <right style="medium">
        <color rgb="FF930020"/>
      </right>
      <top style="medium">
        <color rgb="FF930020"/>
      </top>
      <bottom style="medium">
        <color theme="0"/>
      </bottom>
      <diagonal/>
    </border>
    <border>
      <left style="medium">
        <color rgb="FF748D26"/>
      </left>
      <right style="medium">
        <color rgb="FF748D26"/>
      </right>
      <top style="medium">
        <color rgb="FF748D26"/>
      </top>
      <bottom style="medium">
        <color rgb="FF748D26"/>
      </bottom>
      <diagonal/>
    </border>
    <border>
      <left style="thin">
        <color rgb="FF748D26"/>
      </left>
      <right style="thin">
        <color rgb="FF748D26"/>
      </right>
      <top/>
      <bottom style="thin">
        <color rgb="FF748D26"/>
      </bottom>
      <diagonal/>
    </border>
    <border>
      <left style="thin">
        <color rgb="FF748D26"/>
      </left>
      <right style="thin">
        <color rgb="FF748D26"/>
      </right>
      <top style="thin">
        <color rgb="FF748D26"/>
      </top>
      <bottom style="thin">
        <color rgb="FF748D26"/>
      </bottom>
      <diagonal/>
    </border>
    <border>
      <left style="thin">
        <color theme="0"/>
      </left>
      <right/>
      <top/>
      <bottom style="thin">
        <color theme="0"/>
      </bottom>
      <diagonal/>
    </border>
    <border>
      <left style="thin">
        <color theme="0"/>
      </left>
      <right style="thin">
        <color theme="0"/>
      </right>
      <top style="thin">
        <color theme="0"/>
      </top>
      <bottom style="thin">
        <color theme="0"/>
      </bottom>
      <diagonal/>
    </border>
    <border>
      <left style="thin">
        <color theme="0"/>
      </left>
      <right/>
      <top/>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s>
  <cellStyleXfs count="3">
    <xf numFmtId="0" fontId="0" fillId="0" borderId="0"/>
    <xf numFmtId="0" fontId="1" fillId="2" borderId="2">
      <alignment horizontal="center" vertical="center"/>
    </xf>
    <xf numFmtId="0" fontId="2" fillId="3" borderId="3">
      <alignment horizontal="center" vertical="center"/>
    </xf>
  </cellStyleXfs>
  <cellXfs count="18">
    <xf numFmtId="0" fontId="0" fillId="0" borderId="0" xfId="0"/>
    <xf numFmtId="0" fontId="0" fillId="0" borderId="0" xfId="0" applyAlignment="1">
      <alignment vertical="center" wrapText="1"/>
    </xf>
    <xf numFmtId="0" fontId="0" fillId="0" borderId="1" xfId="0" applyBorder="1" applyAlignment="1">
      <alignment horizontal="left" vertical="center" wrapText="1" indent="2"/>
    </xf>
    <xf numFmtId="0" fontId="1" fillId="2" borderId="1" xfId="1" applyBorder="1" applyAlignment="1">
      <alignment horizontal="center" vertical="center" wrapText="1"/>
    </xf>
    <xf numFmtId="0" fontId="2" fillId="3" borderId="3" xfId="2">
      <alignment horizontal="center" vertical="center"/>
    </xf>
    <xf numFmtId="0" fontId="0" fillId="0" borderId="0" xfId="0" applyAlignment="1" applyProtection="1">
      <alignment horizontal="center" wrapText="1"/>
      <protection locked="0"/>
    </xf>
    <xf numFmtId="0" fontId="0" fillId="0" borderId="0" xfId="0" applyAlignment="1" applyProtection="1">
      <alignment horizontal="center" vertical="center" wrapText="1"/>
      <protection locked="0"/>
    </xf>
    <xf numFmtId="0" fontId="0" fillId="0" borderId="0" xfId="0" applyAlignment="1">
      <alignment horizontal="center" wrapText="1"/>
    </xf>
    <xf numFmtId="0" fontId="0" fillId="0" borderId="0" xfId="0"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11" xfId="0" applyFont="1" applyFill="1" applyBorder="1" applyAlignment="1">
      <alignment horizontal="center" vertical="center" wrapText="1"/>
    </xf>
  </cellXfs>
  <cellStyles count="3">
    <cellStyle name="Bladheader" xfId="2" xr:uid="{F832849E-8DC0-460B-97C3-B3BB401D6213}"/>
    <cellStyle name="Deel" xfId="1" xr:uid="{60A37B8E-9C80-4565-921A-5BA4B0C01C5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12603762\Downloads\verwerkingsregister_groepen.xlsm" TargetMode="External"/><Relationship Id="rId1" Type="http://schemas.openxmlformats.org/officeDocument/2006/relationships/externalLinkPath" Target="file:///C:\Users\12603762\Downloads\verwerkingsregister_groepe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andleiding"/>
      <sheetName val="Algemene informatie"/>
      <sheetName val="Vragenlijst"/>
      <sheetName val="Antwoorden keuzelijsten"/>
    </sheetNames>
    <sheetDataSet>
      <sheetData sheetId="0"/>
      <sheetData sheetId="1">
        <row r="1">
          <cell r="A1" t="str">
            <v>Scouts en Gidsen Vlaanderen vzw</v>
          </cell>
        </row>
        <row r="8">
          <cell r="B8" t="str">
            <v>L1612G</v>
          </cell>
        </row>
        <row r="9">
          <cell r="B9" t="str">
            <v>Sint-Servaes</v>
          </cell>
        </row>
        <row r="10">
          <cell r="B10" t="str">
            <v>Tongeren-Borgloon</v>
          </cell>
        </row>
        <row r="11">
          <cell r="B11">
            <v>3700</v>
          </cell>
        </row>
        <row r="12">
          <cell r="C12">
            <v>1</v>
          </cell>
        </row>
        <row r="13">
          <cell r="B13" t="str">
            <v>https://www.scoutsstservaes.be/</v>
          </cell>
        </row>
      </sheetData>
      <sheetData sheetId="2">
        <row r="3">
          <cell r="I3" t="str">
            <v>Groepsadministratie</v>
          </cell>
        </row>
        <row r="9">
          <cell r="I9" t="str">
            <v>Groepsadministratie</v>
          </cell>
        </row>
        <row r="15">
          <cell r="I15" t="str">
            <v>E-mailadres, Telefoonnummer, Geboortedatum/Leeftijd</v>
          </cell>
        </row>
        <row r="20">
          <cell r="I20" t="str">
            <v>Website - https://www.scoutsstservaes.be/, Mailprogramma</v>
          </cell>
        </row>
        <row r="33">
          <cell r="I33" t="str">
            <v>Naam, E-mailadres, Telefoonnummer, Geboortedatum/Leeftijd, Adres, Totem</v>
          </cell>
        </row>
        <row r="40">
          <cell r="I40" t="str">
            <v>Google Drive, Google Docs, Google Spreadsheets, Google Forms</v>
          </cell>
        </row>
        <row r="48">
          <cell r="I48" t="str">
            <v>Naam, E-mailadres, Telefoonnummer, Bijzondere aandacht bij hygiëne (zelfstandigheid, allergie, bedwateren,…), Dieet, Levensbeschouwelijke overtuigingen</v>
          </cell>
        </row>
        <row r="52">
          <cell r="E52" t="b">
            <v>1</v>
          </cell>
        </row>
        <row r="54">
          <cell r="I54" t="str">
            <v>Website - https://www.scoutsstservaes.be/</v>
          </cell>
        </row>
        <row r="58">
          <cell r="E58" t="b">
            <v>0</v>
          </cell>
        </row>
        <row r="60">
          <cell r="I60" t="str">
            <v>Google Drive, Google Docs, Google Spreadsheets, Google Forms</v>
          </cell>
        </row>
        <row r="68">
          <cell r="I68" t="str">
            <v>Naam</v>
          </cell>
        </row>
        <row r="72">
          <cell r="I72" t="str">
            <v>Telefoon</v>
          </cell>
        </row>
        <row r="78">
          <cell r="I78" t="str">
            <v/>
          </cell>
        </row>
        <row r="86">
          <cell r="I86" t="str">
            <v>Naam, E-mailadres, Telefoonnummer, Adres, Bijzondere aandacht bij hygiëne (zelfstandigheid, allergie, bedwateren,…), Dieet, Levensbeschouwelijke overtuigingen</v>
          </cell>
        </row>
        <row r="90">
          <cell r="E90" t="b">
            <v>1</v>
          </cell>
        </row>
        <row r="92">
          <cell r="I92" t="str">
            <v/>
          </cell>
        </row>
        <row r="98">
          <cell r="I98" t="str">
            <v/>
          </cell>
        </row>
        <row r="101">
          <cell r="E101" t="b">
            <v>0</v>
          </cell>
        </row>
        <row r="106">
          <cell r="I106" t="str">
            <v>Naam, E-mailadres, Telefoonnummer, Handtekening, Bijzondere aandacht bij hygiëne (zelfstandigheid, allergie, bedwateren,…), Dieet, Levensbeschouwelijke overtuigingen</v>
          </cell>
        </row>
        <row r="110">
          <cell r="E110" t="b">
            <v>1</v>
          </cell>
        </row>
        <row r="112">
          <cell r="I112" t="str">
            <v xml:space="preserve">Rijksregisternummer, Identiteitskaartnummer, </v>
          </cell>
        </row>
        <row r="116">
          <cell r="I116" t="str">
            <v>Website - https://www.scoutsstservaes.be/, Mailprogramma, Papier</v>
          </cell>
        </row>
        <row r="122">
          <cell r="I122" t="str">
            <v>Google Drive, Google Docs, Google Spreadsheets, Google Forms, Papier</v>
          </cell>
        </row>
        <row r="130">
          <cell r="I130" t="str">
            <v>Naam</v>
          </cell>
        </row>
        <row r="134">
          <cell r="I134" t="str">
            <v>Telefoon</v>
          </cell>
        </row>
        <row r="140">
          <cell r="I140" t="str">
            <v/>
          </cell>
        </row>
        <row r="148">
          <cell r="I148" t="str">
            <v>Website - https://www.scoutsstservaes.be/, Facebook, Instagram, Whatsapp</v>
          </cell>
        </row>
        <row r="154">
          <cell r="I154" t="str">
            <v>Naam, E-mailadres, Telefoonnummer, Geboortedatum/Leeftijd, Totem</v>
          </cell>
        </row>
        <row r="164">
          <cell r="I164" t="str">
            <v>Naam, E-mailadres, Telefoonnummer, Adres, Handtekening</v>
          </cell>
        </row>
        <row r="171">
          <cell r="I171" t="str">
            <v>Papier</v>
          </cell>
        </row>
        <row r="177">
          <cell r="I177" t="str">
            <v>Papier</v>
          </cell>
        </row>
      </sheetData>
      <sheetData sheetId="3"/>
    </sheetDataSet>
  </externalBook>
</externalLink>
</file>

<file path=xl/theme/theme1.xml><?xml version="1.0" encoding="utf-8"?>
<a:theme xmlns:a="http://schemas.openxmlformats.org/drawingml/2006/main" name="Office-th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DFBDB-47BD-4331-AA4B-BD34F777543A}">
  <sheetPr codeName="Blad4"/>
  <dimension ref="A1:O37"/>
  <sheetViews>
    <sheetView zoomScale="91" workbookViewId="0">
      <pane xSplit="3" ySplit="2" topLeftCell="D9" activePane="bottomRight" state="frozen"/>
      <selection pane="topRight" activeCell="D1" sqref="D1"/>
      <selection pane="bottomLeft" activeCell="A3" sqref="A3"/>
      <selection pane="bottomRight" activeCell="A38" sqref="A38"/>
    </sheetView>
  </sheetViews>
  <sheetFormatPr defaultColWidth="30.375" defaultRowHeight="65.099999999999994" customHeight="1"/>
  <cols>
    <col min="1" max="1" width="30.375" style="5"/>
    <col min="2" max="2" width="32.125" style="5" bestFit="1" customWidth="1"/>
    <col min="3" max="3" width="30.125" style="5" bestFit="1" customWidth="1"/>
    <col min="4" max="4" width="29.625" style="5" customWidth="1"/>
    <col min="5" max="5" width="28.5" style="5" customWidth="1"/>
    <col min="6" max="6" width="27.875" style="5" customWidth="1"/>
    <col min="7" max="7" width="22.875" style="5" customWidth="1"/>
    <col min="8" max="8" width="18.375" style="5" customWidth="1"/>
    <col min="9" max="9" width="139.625" style="5" customWidth="1"/>
    <col min="10" max="11" width="29.375" style="5" customWidth="1"/>
    <col min="12" max="12" width="19.125" style="5" customWidth="1"/>
    <col min="13" max="13" width="27.5" style="5" customWidth="1"/>
    <col min="14" max="14" width="23.375" style="5" customWidth="1"/>
    <col min="15" max="15" width="8.625" style="6" hidden="1" customWidth="1"/>
    <col min="16" max="16384" width="30.375" style="5"/>
  </cols>
  <sheetData>
    <row r="1" spans="1:15" s="7" customFormat="1" ht="65.099999999999994" customHeight="1">
      <c r="A1" s="17" t="s">
        <v>141</v>
      </c>
      <c r="B1" s="16"/>
      <c r="C1" s="16"/>
      <c r="D1" s="15"/>
      <c r="E1" s="14" t="s">
        <v>140</v>
      </c>
      <c r="F1" s="14"/>
      <c r="G1" s="14"/>
      <c r="H1" s="14"/>
      <c r="I1" s="17" t="s">
        <v>139</v>
      </c>
      <c r="J1" s="16"/>
      <c r="K1" s="16"/>
      <c r="L1" s="15"/>
      <c r="M1" s="14" t="s">
        <v>138</v>
      </c>
      <c r="N1" s="14"/>
      <c r="O1" s="13" t="s">
        <v>137</v>
      </c>
    </row>
    <row r="2" spans="1:15" s="7" customFormat="1" ht="65.099999999999994" customHeight="1">
      <c r="A2" s="12" t="s">
        <v>136</v>
      </c>
      <c r="B2" s="12" t="s">
        <v>135</v>
      </c>
      <c r="C2" s="12" t="s">
        <v>134</v>
      </c>
      <c r="D2" s="12" t="s">
        <v>133</v>
      </c>
      <c r="E2" s="12" t="s">
        <v>132</v>
      </c>
      <c r="F2" s="12" t="s">
        <v>39</v>
      </c>
      <c r="G2" s="12" t="s">
        <v>30</v>
      </c>
      <c r="H2" s="12" t="s">
        <v>21</v>
      </c>
      <c r="I2" s="12" t="s">
        <v>88</v>
      </c>
      <c r="J2" s="12" t="s">
        <v>7</v>
      </c>
      <c r="K2" s="12" t="s">
        <v>87</v>
      </c>
      <c r="L2" s="12" t="s">
        <v>131</v>
      </c>
      <c r="M2" s="12" t="s">
        <v>45</v>
      </c>
      <c r="N2" s="12" t="s">
        <v>24</v>
      </c>
      <c r="O2" s="11"/>
    </row>
    <row r="3" spans="1:15" s="7" customFormat="1" ht="31.5">
      <c r="A3" s="9" t="s">
        <v>120</v>
      </c>
      <c r="B3" s="9" t="s">
        <v>129</v>
      </c>
      <c r="C3" s="9" t="s">
        <v>94</v>
      </c>
      <c r="D3" s="10" t="str">
        <f>Lijsten!B4&amp;", "&amp;Lijsten!B5</f>
        <v>Normale verwerking, Gegevens van minderjarigen</v>
      </c>
      <c r="E3" s="9" t="str">
        <f>Lijsten!B10&amp;", "&amp;Lijsten!B11&amp;", "&amp;Lijsten!B12</f>
        <v>Lid, Leiding, Ouder/voogd</v>
      </c>
      <c r="F3" s="9" t="str">
        <f>Lijsten!$B$22</f>
        <v>Scouts en Gidsen Vlaanderen vzw</v>
      </c>
      <c r="G3" s="9" t="str">
        <f>IF(F3=Lijsten!$B$22,Lijsten!$B$27,Lijsten!$B$26)</f>
        <v>L1612G - Sint-Servaes</v>
      </c>
      <c r="H3" s="9" t="str">
        <f>Lijsten!$B$30</f>
        <v>Geen ontvanger</v>
      </c>
      <c r="I3" s="9" t="str">
        <f>Lijsten!$D$4&amp;", "&amp;Lijsten!$D$5&amp;", "&amp;Lijsten!$D$15&amp;", "&amp;Lijsten!$D$16&amp;", "&amp;Lijsten!$D$18&amp;", "&amp;Lijsten!$D$20&amp;", "&amp;Lijsten!$D$24&amp;", "&amp;Lijsten!$D$30&amp;", "&amp;Lijsten!$D$38</f>
        <v>Adres, Bankrekeningnummer, E-mailadres, Financiële hulp, Geboortedatum, Geslacht, IP-adres, Naam, Telefoonnummer</v>
      </c>
      <c r="J3" s="9" t="str">
        <f>Lijsten!B36&amp;", "&amp;Lijsten!B37</f>
        <v>Betrokkene zelf, Ouder/voogd van betrokkene</v>
      </c>
      <c r="K3" s="9" t="str">
        <f>[1]Vragenlijst!I3</f>
        <v>Groepsadministratie</v>
      </c>
      <c r="L3" s="9" t="s">
        <v>130</v>
      </c>
      <c r="M3" s="9" t="str">
        <f>Lijsten!F19</f>
        <v>Ledenbeheer</v>
      </c>
      <c r="N3" s="9" t="str">
        <f>Lijsten!F28</f>
        <v>Uitvoering van een contract/overeenkomst</v>
      </c>
      <c r="O3" s="8">
        <v>1</v>
      </c>
    </row>
    <row r="4" spans="1:15" s="7" customFormat="1" ht="31.5">
      <c r="A4" s="9" t="s">
        <v>120</v>
      </c>
      <c r="B4" s="9" t="s">
        <v>129</v>
      </c>
      <c r="C4" s="9" t="s">
        <v>128</v>
      </c>
      <c r="D4" s="10" t="str">
        <f>D3</f>
        <v>Normale verwerking, Gegevens van minderjarigen</v>
      </c>
      <c r="E4" s="9" t="str">
        <f>E3</f>
        <v>Lid, Leiding, Ouder/voogd</v>
      </c>
      <c r="F4" s="9" t="str">
        <f>Lijsten!$B$22</f>
        <v>Scouts en Gidsen Vlaanderen vzw</v>
      </c>
      <c r="G4" s="9" t="str">
        <f>IF(F4=Lijsten!$B$22,Lijsten!$B$27,Lijsten!$B$26)</f>
        <v>L1612G - Sint-Servaes</v>
      </c>
      <c r="H4" s="9" t="str">
        <f>Lijsten!$B$30</f>
        <v>Geen ontvanger</v>
      </c>
      <c r="I4" s="9" t="str">
        <f>I3</f>
        <v>Adres, Bankrekeningnummer, E-mailadres, Financiële hulp, Geboortedatum, Geslacht, IP-adres, Naam, Telefoonnummer</v>
      </c>
      <c r="J4" s="9" t="str">
        <f>J3</f>
        <v>Betrokkene zelf, Ouder/voogd van betrokkene</v>
      </c>
      <c r="K4" s="9" t="str">
        <f>K3</f>
        <v>Groepsadministratie</v>
      </c>
      <c r="L4" s="9" t="str">
        <f>L3</f>
        <v>10 jaar</v>
      </c>
      <c r="M4" s="9" t="str">
        <f>M3</f>
        <v>Ledenbeheer</v>
      </c>
      <c r="N4" s="9" t="str">
        <f>N3</f>
        <v>Uitvoering van een contract/overeenkomst</v>
      </c>
      <c r="O4" s="8">
        <v>2</v>
      </c>
    </row>
    <row r="5" spans="1:15" s="7" customFormat="1" ht="94.5">
      <c r="A5" s="9" t="s">
        <v>120</v>
      </c>
      <c r="B5" s="9" t="s">
        <v>127</v>
      </c>
      <c r="C5" s="9" t="s">
        <v>94</v>
      </c>
      <c r="D5" s="10" t="str">
        <f>Lijsten!B4&amp;", "&amp;Lijsten!B5&amp;", "&amp;Lijsten!B6&amp;", "&amp;Lijsten!B7</f>
        <v>Normale verwerking, Gegevens van minderjarigen, Gegevens waaruit religieuze of levenbeschouwelijke overtuigingen blijken, Gezondheidsgegevens</v>
      </c>
      <c r="E5" s="9" t="str">
        <f>Lijsten!B10&amp;", "&amp;Lijsten!B11&amp;", "&amp;Lijsten!B12&amp;", "&amp;Lijsten!B13</f>
        <v>Lid, Leiding, Ouder/voogd, Familie van lid</v>
      </c>
      <c r="F5" s="9" t="str">
        <f>Lijsten!$B$22</f>
        <v>Scouts en Gidsen Vlaanderen vzw</v>
      </c>
      <c r="G5" s="9" t="str">
        <f>IF(F5=Lijsten!$B$22,Lijsten!$B$27,Lijsten!$B$26)</f>
        <v>L1612G - Sint-Servaes</v>
      </c>
      <c r="H5" s="9" t="str">
        <f>Lijsten!$B$30</f>
        <v>Geen ontvanger</v>
      </c>
      <c r="I5" s="9" t="str">
        <f>Lijsten!$D$4&amp;", "&amp;Lijsten!$D$6&amp;", "&amp;Lijsten!$D$7&amp;", "&amp;Lijsten!$D$8&amp;", "&amp;Lijsten!$D$9&amp;", "&amp;Lijsten!$D$10&amp;", "&amp;Lijsten!$D$14&amp;", "&amp;Lijsten!$D$15&amp;", "&amp;Lijsten!$D$18&amp;", "&amp;Lijsten!$D$24&amp;", "&amp;Lijsten!$D$26&amp;", "&amp;Lijsten!$D$28&amp;", "&amp;Lijsten!$D$29&amp;", "&amp;Lijsten!$D$30&amp;", "&amp;Lijsten!$D$34&amp;", "&amp;Lijsten!$D$35&amp;", "&amp;Lijsten!$D$38</f>
        <v>Adres, Bijzondere aandacht bij beperkingen of andere zorgen, Bijzondere aandacht bij hygiëne (zelfstandigheid, allergie, bedwateren,…), Bijzondere aandacht bij sociale omgang (pesten, heimwee, angsten, slaapwandelen,…), Bijzondere aandacht bij sporten (zwemmen, fietsen, hoogte, rust,…), Bloedgroep, Dieet, E-mailadres, Geboortedatum, IP-adres, Levensbeschouwelijke overtuigingen, Lidnummer, Medisch dossier, Naam, Overzicht specifieke medicatie, Overzicht ziekten, Telefoonnummer</v>
      </c>
      <c r="J5" s="9" t="str">
        <f>J4</f>
        <v>Betrokkene zelf, Ouder/voogd van betrokkene</v>
      </c>
      <c r="K5" s="9" t="str">
        <f>[1]Vragenlijst!I9</f>
        <v>Groepsadministratie</v>
      </c>
      <c r="L5" s="9" t="str">
        <f>L4</f>
        <v>10 jaar</v>
      </c>
      <c r="M5" s="9" t="str">
        <f>M4</f>
        <v>Ledenbeheer</v>
      </c>
      <c r="N5" s="9" t="str">
        <f>Lijsten!F30</f>
        <v>Toestemming</v>
      </c>
      <c r="O5" s="8">
        <v>3</v>
      </c>
    </row>
    <row r="6" spans="1:15" s="7" customFormat="1" ht="94.5">
      <c r="A6" s="9" t="s">
        <v>120</v>
      </c>
      <c r="B6" s="9" t="s">
        <v>127</v>
      </c>
      <c r="C6" s="9" t="s">
        <v>117</v>
      </c>
      <c r="D6" s="10" t="str">
        <f>D5</f>
        <v>Normale verwerking, Gegevens van minderjarigen, Gegevens waaruit religieuze of levenbeschouwelijke overtuigingen blijken, Gezondheidsgegevens</v>
      </c>
      <c r="E6" s="9" t="str">
        <f>E5</f>
        <v>Lid, Leiding, Ouder/voogd, Familie van lid</v>
      </c>
      <c r="F6" s="9" t="str">
        <f>Lijsten!$B$22</f>
        <v>Scouts en Gidsen Vlaanderen vzw</v>
      </c>
      <c r="G6" s="9" t="str">
        <f>IF(F6=Lijsten!$B$22,Lijsten!$B$27,Lijsten!$B$26)</f>
        <v>L1612G - Sint-Servaes</v>
      </c>
      <c r="H6" s="9" t="str">
        <f>Lijsten!$B$30</f>
        <v>Geen ontvanger</v>
      </c>
      <c r="I6" s="9" t="str">
        <f>I5</f>
        <v>Adres, Bijzondere aandacht bij beperkingen of andere zorgen, Bijzondere aandacht bij hygiëne (zelfstandigheid, allergie, bedwateren,…), Bijzondere aandacht bij sociale omgang (pesten, heimwee, angsten, slaapwandelen,…), Bijzondere aandacht bij sporten (zwemmen, fietsen, hoogte, rust,…), Bloedgroep, Dieet, E-mailadres, Geboortedatum, IP-adres, Levensbeschouwelijke overtuigingen, Lidnummer, Medisch dossier, Naam, Overzicht specifieke medicatie, Overzicht ziekten, Telefoonnummer</v>
      </c>
      <c r="J6" s="9" t="str">
        <f>J5</f>
        <v>Betrokkene zelf, Ouder/voogd van betrokkene</v>
      </c>
      <c r="K6" s="9" t="str">
        <f>K5</f>
        <v>Groepsadministratie</v>
      </c>
      <c r="L6" s="9" t="str">
        <f>L5</f>
        <v>10 jaar</v>
      </c>
      <c r="M6" s="9" t="str">
        <f>M5</f>
        <v>Ledenbeheer</v>
      </c>
      <c r="N6" s="9" t="str">
        <f>N5</f>
        <v>Toestemming</v>
      </c>
      <c r="O6" s="8">
        <v>4</v>
      </c>
    </row>
    <row r="7" spans="1:15" s="7" customFormat="1" ht="47.25">
      <c r="A7" s="9" t="s">
        <v>120</v>
      </c>
      <c r="B7" s="9" t="s">
        <v>126</v>
      </c>
      <c r="C7" s="9" t="s">
        <v>125</v>
      </c>
      <c r="D7" s="10" t="str">
        <f>Lijsten!B4&amp;", "&amp;Lijsten!B5</f>
        <v>Normale verwerking, Gegevens van minderjarigen</v>
      </c>
      <c r="E7" s="9" t="str">
        <f>Lijsten!B10&amp;", "&amp;Lijsten!B12</f>
        <v>Lid, Ouder/voogd</v>
      </c>
      <c r="F7" s="9" t="str">
        <f>Lijsten!$B$22</f>
        <v>Scouts en Gidsen Vlaanderen vzw</v>
      </c>
      <c r="G7" s="9" t="str">
        <f>IF(F7=Lijsten!$B$22,Lijsten!$B$27,Lijsten!$B$26)</f>
        <v>L1612G - Sint-Servaes</v>
      </c>
      <c r="H7" s="9" t="str">
        <f>Lijsten!$B$30</f>
        <v>Geen ontvanger</v>
      </c>
      <c r="I7" s="9" t="str">
        <f>[1]Vragenlijst!I15</f>
        <v>E-mailadres, Telefoonnummer, Geboortedatum/Leeftijd</v>
      </c>
      <c r="J7" s="9" t="str">
        <f>J6</f>
        <v>Betrokkene zelf, Ouder/voogd van betrokkene</v>
      </c>
      <c r="K7" s="9" t="str">
        <f>[1]Vragenlijst!I20</f>
        <v>Website - https://www.scoutsstservaes.be/, Mailprogramma</v>
      </c>
      <c r="L7" s="9" t="str">
        <f>L6</f>
        <v>10 jaar</v>
      </c>
      <c r="M7" s="9" t="str">
        <f>M6</f>
        <v>Ledenbeheer</v>
      </c>
      <c r="N7" s="9" t="str">
        <f>N4</f>
        <v>Uitvoering van een contract/overeenkomst</v>
      </c>
      <c r="O7" s="8">
        <v>5</v>
      </c>
    </row>
    <row r="8" spans="1:15" s="7" customFormat="1" ht="47.25">
      <c r="A8" s="9" t="s">
        <v>120</v>
      </c>
      <c r="B8" s="9" t="s">
        <v>124</v>
      </c>
      <c r="C8" s="9" t="s">
        <v>123</v>
      </c>
      <c r="D8" s="10" t="str">
        <f>Lijsten!B4&amp;", "&amp;Lijsten!B5</f>
        <v>Normale verwerking, Gegevens van minderjarigen</v>
      </c>
      <c r="E8" s="9" t="str">
        <f>Lijsten!B10&amp;", "&amp;Lijsten!B11&amp;", "&amp;Lijsten!B12&amp;", "&amp;Lijsten!B14&amp;", "&amp;Lijsten!B15&amp;", "&amp;Lijsten!B16</f>
        <v>Lid, Leiding, Ouder/voogd, Sympathisant, Oud-lid, Oud-leiding</v>
      </c>
      <c r="F8" s="9" t="str">
        <f>Lijsten!$B$23</f>
        <v>L1612G - Sint-Servaes</v>
      </c>
      <c r="G8" s="9" t="str">
        <f>IF(F8=Lijsten!$B$22,Lijsten!$B$27,Lijsten!$B$26)</f>
        <v>Geen verwerker</v>
      </c>
      <c r="H8" s="9" t="str">
        <f>Lijsten!$B$30</f>
        <v>Geen ontvanger</v>
      </c>
      <c r="I8" s="9" t="str">
        <f>Lijsten!D15</f>
        <v>E-mailadres</v>
      </c>
      <c r="J8" s="9" t="str">
        <f>J7</f>
        <v>Betrokkene zelf, Ouder/voogd van betrokkene</v>
      </c>
      <c r="K8" s="9" t="str">
        <f>Lijsten!F5&amp;", "&amp;Lijsten!F6</f>
        <v>Website - https://www.scoutsstservaes.be/, Mailprogramma</v>
      </c>
      <c r="L8" s="9" t="str">
        <f>L7</f>
        <v>10 jaar</v>
      </c>
      <c r="M8" s="9" t="str">
        <f>M7</f>
        <v>Ledenbeheer</v>
      </c>
      <c r="N8" s="9" t="str">
        <f>N7</f>
        <v>Uitvoering van een contract/overeenkomst</v>
      </c>
      <c r="O8" s="8">
        <v>6</v>
      </c>
    </row>
    <row r="9" spans="1:15" s="7" customFormat="1" ht="47.25">
      <c r="A9" s="9" t="s">
        <v>120</v>
      </c>
      <c r="B9" s="9" t="s">
        <v>119</v>
      </c>
      <c r="C9" s="9" t="s">
        <v>122</v>
      </c>
      <c r="D9" s="10" t="str">
        <f>Lijsten!B4&amp;", "&amp;Lijsten!B5</f>
        <v>Normale verwerking, Gegevens van minderjarigen</v>
      </c>
      <c r="E9" s="9" t="str">
        <f>Lijsten!B15&amp;", "&amp;Lijsten!B16</f>
        <v>Oud-lid, Oud-leiding</v>
      </c>
      <c r="F9" s="9" t="str">
        <f>Lijsten!$B$23</f>
        <v>L1612G - Sint-Servaes</v>
      </c>
      <c r="G9" s="9" t="str">
        <f>IF(F9=Lijsten!$B$22,Lijsten!$B$27,Lijsten!$B$26)</f>
        <v>Geen verwerker</v>
      </c>
      <c r="H9" s="9" t="str">
        <f>Lijsten!$B$30</f>
        <v>Geen ontvanger</v>
      </c>
      <c r="I9" s="9" t="str">
        <f>[1]Vragenlijst!I33</f>
        <v>Naam, E-mailadres, Telefoonnummer, Geboortedatum/Leeftijd, Adres, Totem</v>
      </c>
      <c r="J9" s="9" t="str">
        <f>J8</f>
        <v>Betrokkene zelf, Ouder/voogd van betrokkene</v>
      </c>
      <c r="K9" s="9" t="str">
        <f>[1]Vragenlijst!I40</f>
        <v>Google Drive, Google Docs, Google Spreadsheets, Google Forms</v>
      </c>
      <c r="L9" s="9" t="s">
        <v>121</v>
      </c>
      <c r="M9" s="9" t="str">
        <f>M8</f>
        <v>Ledenbeheer</v>
      </c>
      <c r="N9" s="9" t="str">
        <f>Lijsten!F31</f>
        <v>Gerechtvaardigd belang</v>
      </c>
      <c r="O9" s="8">
        <v>7</v>
      </c>
    </row>
    <row r="10" spans="1:15" s="7" customFormat="1" ht="46.7" customHeight="1">
      <c r="A10" s="9" t="s">
        <v>120</v>
      </c>
      <c r="B10" s="9" t="s">
        <v>119</v>
      </c>
      <c r="C10" s="9" t="s">
        <v>118</v>
      </c>
      <c r="D10" s="10" t="str">
        <f>Lijsten!B4&amp;", "&amp;Lijsten!B5</f>
        <v>Normale verwerking, Gegevens van minderjarigen</v>
      </c>
      <c r="E10" s="9" t="str">
        <f>Lijsten!B10&amp;", "&amp;Lijsten!B11</f>
        <v>Lid, Leiding</v>
      </c>
      <c r="F10" s="9" t="str">
        <f>Lijsten!$B$23</f>
        <v>L1612G - Sint-Servaes</v>
      </c>
      <c r="G10" s="9" t="str">
        <f>IF(F9=Lijsten!$B$22,Lijsten!$B$27,Lijsten!$B$26)</f>
        <v>Geen verwerker</v>
      </c>
      <c r="H10" s="9" t="str">
        <f>Lijsten!$B$30</f>
        <v>Geen ontvanger</v>
      </c>
      <c r="I10" s="9" t="str">
        <f>Lijsten!D30&amp;", "&amp;Lijsten!D4&amp;", "&amp;Lijsten!D38&amp;", "&amp;Lijsten!D18</f>
        <v>Naam, Adres, Telefoonnummer, Geboortedatum</v>
      </c>
      <c r="J10" s="9"/>
      <c r="K10" s="9"/>
      <c r="L10" s="9"/>
      <c r="M10" s="9"/>
      <c r="N10" s="9"/>
      <c r="O10" s="8"/>
    </row>
    <row r="11" spans="1:15" s="7" customFormat="1" ht="94.5">
      <c r="A11" s="9" t="s">
        <v>104</v>
      </c>
      <c r="B11" s="9" t="s">
        <v>116</v>
      </c>
      <c r="C11" s="9" t="s">
        <v>114</v>
      </c>
      <c r="D11" s="10" t="str">
        <f>Lijsten!$B$4&amp;", "&amp;Lijsten!$B$5&amp;IF([1]Vragenlijst!E52=TRUE,", "&amp;Lijsten!$B$6&amp;", "&amp;Lijsten!$B$7,"")</f>
        <v>Normale verwerking, Gegevens van minderjarigen, Gegevens waaruit religieuze of levenbeschouwelijke overtuigingen blijken, Gezondheidsgegevens</v>
      </c>
      <c r="E11" s="9" t="str">
        <f>Lijsten!B10&amp;", "&amp;Lijsten!B11&amp;", "&amp;Lijsten!B12</f>
        <v>Lid, Leiding, Ouder/voogd</v>
      </c>
      <c r="F11" s="9" t="str">
        <f>Lijsten!$B$23</f>
        <v>L1612G - Sint-Servaes</v>
      </c>
      <c r="G11" s="9" t="str">
        <f>IF(F11=Lijsten!$B$22,Lijsten!$B$27,Lijsten!$B$26)</f>
        <v>Geen verwerker</v>
      </c>
      <c r="H11" s="9" t="str">
        <f>Lijsten!$B$30</f>
        <v>Geen ontvanger</v>
      </c>
      <c r="I11" s="9" t="str">
        <f>[1]Vragenlijst!I48</f>
        <v>Naam, E-mailadres, Telefoonnummer, Bijzondere aandacht bij hygiëne (zelfstandigheid, allergie, bedwateren,…), Dieet, Levensbeschouwelijke overtuigingen</v>
      </c>
      <c r="J11" s="9" t="str">
        <f>J9</f>
        <v>Betrokkene zelf, Ouder/voogd van betrokkene</v>
      </c>
      <c r="K11" s="9" t="str">
        <f>[1]Vragenlijst!I54</f>
        <v>Website - https://www.scoutsstservaes.be/</v>
      </c>
      <c r="L11" s="9" t="str">
        <f>L8</f>
        <v>10 jaar</v>
      </c>
      <c r="M11" s="9" t="str">
        <f>Lijsten!F21</f>
        <v>Organisatie wekelijkse activiteiten</v>
      </c>
      <c r="N11" s="9" t="str">
        <f>N8</f>
        <v>Uitvoering van een contract/overeenkomst</v>
      </c>
      <c r="O11" s="8">
        <v>8</v>
      </c>
    </row>
    <row r="12" spans="1:15" s="7" customFormat="1" ht="94.5">
      <c r="A12" s="9" t="s">
        <v>104</v>
      </c>
      <c r="B12" s="9" t="s">
        <v>116</v>
      </c>
      <c r="C12" s="9" t="s">
        <v>112</v>
      </c>
      <c r="D12" s="10" t="str">
        <f>D11</f>
        <v>Normale verwerking, Gegevens van minderjarigen, Gegevens waaruit religieuze of levenbeschouwelijke overtuigingen blijken, Gezondheidsgegevens</v>
      </c>
      <c r="E12" s="9" t="str">
        <f>E11</f>
        <v>Lid, Leiding, Ouder/voogd</v>
      </c>
      <c r="F12" s="9" t="str">
        <f>Lijsten!$B$23</f>
        <v>L1612G - Sint-Servaes</v>
      </c>
      <c r="G12" s="9" t="str">
        <f>IF(F12=Lijsten!$B$22,Lijsten!$B$27,Lijsten!$B$26)</f>
        <v>Geen verwerker</v>
      </c>
      <c r="H12" s="9" t="str">
        <f>Lijsten!$B$30</f>
        <v>Geen ontvanger</v>
      </c>
      <c r="I12" s="9" t="str">
        <f>I11</f>
        <v>Naam, E-mailadres, Telefoonnummer, Bijzondere aandacht bij hygiëne (zelfstandigheid, allergie, bedwateren,…), Dieet, Levensbeschouwelijke overtuigingen</v>
      </c>
      <c r="J12" s="9" t="str">
        <f>J11</f>
        <v>Betrokkene zelf, Ouder/voogd van betrokkene</v>
      </c>
      <c r="K12" s="9" t="str">
        <f>[1]Vragenlijst!I60</f>
        <v>Google Drive, Google Docs, Google Spreadsheets, Google Forms</v>
      </c>
      <c r="L12" s="9" t="str">
        <f>L11</f>
        <v>10 jaar</v>
      </c>
      <c r="M12" s="9" t="str">
        <f>M11</f>
        <v>Organisatie wekelijkse activiteiten</v>
      </c>
      <c r="N12" s="9" t="str">
        <f>N11</f>
        <v>Uitvoering van een contract/overeenkomst</v>
      </c>
      <c r="O12" s="8">
        <v>9</v>
      </c>
    </row>
    <row r="13" spans="1:15" s="7" customFormat="1" ht="94.5">
      <c r="A13" s="9" t="s">
        <v>104</v>
      </c>
      <c r="B13" s="9" t="s">
        <v>116</v>
      </c>
      <c r="C13" s="9" t="s">
        <v>117</v>
      </c>
      <c r="D13" s="10" t="str">
        <f>D12</f>
        <v>Normale verwerking, Gegevens van minderjarigen, Gegevens waaruit religieuze of levenbeschouwelijke overtuigingen blijken, Gezondheidsgegevens</v>
      </c>
      <c r="E13" s="9" t="str">
        <f>E12</f>
        <v>Lid, Leiding, Ouder/voogd</v>
      </c>
      <c r="F13" s="9" t="str">
        <f>Lijsten!$B$23</f>
        <v>L1612G - Sint-Servaes</v>
      </c>
      <c r="G13" s="9" t="str">
        <f>IF(F13=Lijsten!$B$22,Lijsten!$B$27,Lijsten!$B$26)</f>
        <v>Geen verwerker</v>
      </c>
      <c r="H13" s="9" t="str">
        <f>Lijsten!$B$30</f>
        <v>Geen ontvanger</v>
      </c>
      <c r="I13" s="9" t="str">
        <f>I12</f>
        <v>Naam, E-mailadres, Telefoonnummer, Bijzondere aandacht bij hygiëne (zelfstandigheid, allergie, bedwateren,…), Dieet, Levensbeschouwelijke overtuigingen</v>
      </c>
      <c r="J13" s="9" t="str">
        <f>J12</f>
        <v>Betrokkene zelf, Ouder/voogd van betrokkene</v>
      </c>
      <c r="K13" s="9" t="str">
        <f>K12&amp;IF([1]Vragenlijst!E58=TRUE,"",", "&amp;Lijsten!F7)</f>
        <v>Google Drive, Google Docs, Google Spreadsheets, Google Forms, Papier</v>
      </c>
      <c r="L13" s="9" t="str">
        <f>L12</f>
        <v>10 jaar</v>
      </c>
      <c r="M13" s="9" t="str">
        <f>M12</f>
        <v>Organisatie wekelijkse activiteiten</v>
      </c>
      <c r="N13" s="9" t="str">
        <f>N12</f>
        <v>Uitvoering van een contract/overeenkomst</v>
      </c>
      <c r="O13" s="8">
        <v>10</v>
      </c>
    </row>
    <row r="14" spans="1:15" s="7" customFormat="1" ht="47.25">
      <c r="A14" s="9" t="s">
        <v>104</v>
      </c>
      <c r="B14" s="9" t="s">
        <v>116</v>
      </c>
      <c r="C14" s="9" t="s">
        <v>110</v>
      </c>
      <c r="D14" s="10" t="str">
        <f>Lijsten!B4&amp;", "&amp;Lijsten!B5</f>
        <v>Normale verwerking, Gegevens van minderjarigen</v>
      </c>
      <c r="E14" s="9" t="str">
        <f>E13</f>
        <v>Lid, Leiding, Ouder/voogd</v>
      </c>
      <c r="F14" s="9" t="str">
        <f>Lijsten!$B$23</f>
        <v>L1612G - Sint-Servaes</v>
      </c>
      <c r="G14" s="9" t="str">
        <f>IF(F14=Lijsten!$B$22,Lijsten!$B$27,Lijsten!$B$26)</f>
        <v>Geen verwerker</v>
      </c>
      <c r="H14" s="9" t="str">
        <f>Lijsten!$B$30</f>
        <v>Geen ontvanger</v>
      </c>
      <c r="I14" s="9" t="str">
        <f>I13&amp;", "&amp;Lijsten!D5</f>
        <v>Naam, E-mailadres, Telefoonnummer, Bijzondere aandacht bij hygiëne (zelfstandigheid, allergie, bedwateren,…), Dieet, Levensbeschouwelijke overtuigingen, Bankrekeningnummer</v>
      </c>
      <c r="J14" s="9" t="str">
        <f>J13</f>
        <v>Betrokkene zelf, Ouder/voogd van betrokkene</v>
      </c>
      <c r="K14" s="9" t="str">
        <f>K12</f>
        <v>Google Drive, Google Docs, Google Spreadsheets, Google Forms</v>
      </c>
      <c r="L14" s="9" t="str">
        <f>L13</f>
        <v>10 jaar</v>
      </c>
      <c r="M14" s="9" t="str">
        <f>M13</f>
        <v>Organisatie wekelijkse activiteiten</v>
      </c>
      <c r="N14" s="9" t="str">
        <f>N13</f>
        <v>Uitvoering van een contract/overeenkomst</v>
      </c>
      <c r="O14" s="8">
        <v>11</v>
      </c>
    </row>
    <row r="15" spans="1:15" s="7" customFormat="1" ht="31.5">
      <c r="A15" s="9" t="s">
        <v>104</v>
      </c>
      <c r="B15" s="9" t="s">
        <v>116</v>
      </c>
      <c r="C15" s="9" t="s">
        <v>109</v>
      </c>
      <c r="D15" s="10" t="str">
        <f>D14</f>
        <v>Normale verwerking, Gegevens van minderjarigen</v>
      </c>
      <c r="E15" s="9" t="str">
        <f>E14</f>
        <v>Lid, Leiding, Ouder/voogd</v>
      </c>
      <c r="F15" s="9" t="str">
        <f>Lijsten!$B$23</f>
        <v>L1612G - Sint-Servaes</v>
      </c>
      <c r="G15" s="9" t="str">
        <f>IF(F15=Lijsten!$B$22,Lijsten!$B$27,Lijsten!$B$26)</f>
        <v>Geen verwerker</v>
      </c>
      <c r="H15" s="9" t="str">
        <f>Lijsten!$B$30</f>
        <v>Geen ontvanger</v>
      </c>
      <c r="I15" s="9" t="str">
        <f>Lijsten!D4&amp;", "&amp;Lijsten!D13&amp;", "&amp;Lijsten!D15&amp;", "&amp;Lijsten!D24&amp;", "&amp;Lijsten!D28&amp;", "&amp;Lijsten!D30&amp;", "&amp;Lijsten!D32&amp;", "&amp;Lijsten!D38</f>
        <v>Adres, Chassisnummer, E-mailadres, IP-adres, Lidnummer, Naam, Nummerplaat, Telefoonnummer</v>
      </c>
      <c r="J15" s="9" t="str">
        <f>J14</f>
        <v>Betrokkene zelf, Ouder/voogd van betrokkene</v>
      </c>
      <c r="K15" s="9" t="str">
        <f>K11</f>
        <v>Website - https://www.scoutsstservaes.be/</v>
      </c>
      <c r="L15" s="9" t="str">
        <f>L14</f>
        <v>10 jaar</v>
      </c>
      <c r="M15" s="9" t="str">
        <f>M14</f>
        <v>Organisatie wekelijkse activiteiten</v>
      </c>
      <c r="N15" s="9" t="str">
        <f>N14</f>
        <v>Uitvoering van een contract/overeenkomst</v>
      </c>
      <c r="O15" s="8">
        <v>12</v>
      </c>
    </row>
    <row r="16" spans="1:15" s="7" customFormat="1" ht="31.5">
      <c r="A16" s="9" t="s">
        <v>104</v>
      </c>
      <c r="B16" s="9" t="s">
        <v>116</v>
      </c>
      <c r="C16" s="9" t="s">
        <v>105</v>
      </c>
      <c r="D16" s="10" t="str">
        <f>D14</f>
        <v>Normale verwerking, Gegevens van minderjarigen</v>
      </c>
      <c r="E16" s="9" t="str">
        <f>E14</f>
        <v>Lid, Leiding, Ouder/voogd</v>
      </c>
      <c r="F16" s="9" t="str">
        <f>Lijsten!$B$23</f>
        <v>L1612G - Sint-Servaes</v>
      </c>
      <c r="G16" s="9" t="str">
        <f>IF(F16=Lijsten!$B$22,Lijsten!$B$27,Lijsten!$B$26)</f>
        <v>Geen verwerker</v>
      </c>
      <c r="H16" s="9" t="str">
        <f>Lijsten!$B$30</f>
        <v>Geen ontvanger</v>
      </c>
      <c r="I16" s="9" t="str">
        <f>[1]Vragenlijst!I68</f>
        <v>Naam</v>
      </c>
      <c r="J16" s="9" t="str">
        <f>J14</f>
        <v>Betrokkene zelf, Ouder/voogd van betrokkene</v>
      </c>
      <c r="K16" s="9" t="str">
        <f>[1]Vragenlijst!I72</f>
        <v>Telefoon</v>
      </c>
      <c r="L16" s="9" t="str">
        <f>L15</f>
        <v>10 jaar</v>
      </c>
      <c r="M16" s="9" t="str">
        <f>M14</f>
        <v>Organisatie wekelijkse activiteiten</v>
      </c>
      <c r="N16" s="9" t="str">
        <f>Lijsten!F30</f>
        <v>Toestemming</v>
      </c>
      <c r="O16" s="8">
        <v>13</v>
      </c>
    </row>
    <row r="17" spans="1:15" s="7" customFormat="1" ht="31.5">
      <c r="A17" s="9" t="s">
        <v>104</v>
      </c>
      <c r="B17" s="9" t="s">
        <v>116</v>
      </c>
      <c r="C17" s="9" t="s">
        <v>102</v>
      </c>
      <c r="D17" s="10" t="str">
        <f>D15</f>
        <v>Normale verwerking, Gegevens van minderjarigen</v>
      </c>
      <c r="E17" s="9" t="str">
        <f>E15</f>
        <v>Lid, Leiding, Ouder/voogd</v>
      </c>
      <c r="F17" s="9" t="str">
        <f>Lijsten!$B$23</f>
        <v>L1612G - Sint-Servaes</v>
      </c>
      <c r="G17" s="9" t="str">
        <f>IF(F17=Lijsten!$B$22,Lijsten!$B$27,Lijsten!$B$26)</f>
        <v>Geen verwerker</v>
      </c>
      <c r="H17" s="9" t="str">
        <f>Lijsten!$B$30</f>
        <v>Geen ontvanger</v>
      </c>
      <c r="I17" s="9" t="str">
        <f>I16</f>
        <v>Naam</v>
      </c>
      <c r="J17" s="9" t="str">
        <f>J15</f>
        <v>Betrokkene zelf, Ouder/voogd van betrokkene</v>
      </c>
      <c r="K17" s="9" t="str">
        <f>[1]Vragenlijst!I78</f>
        <v/>
      </c>
      <c r="L17" s="9" t="str">
        <f>L16</f>
        <v>10 jaar</v>
      </c>
      <c r="M17" s="9" t="str">
        <f>M15</f>
        <v>Organisatie wekelijkse activiteiten</v>
      </c>
      <c r="N17" s="9" t="str">
        <f>N16</f>
        <v>Toestemming</v>
      </c>
      <c r="O17" s="8">
        <v>13</v>
      </c>
    </row>
    <row r="18" spans="1:15" s="7" customFormat="1" ht="94.5">
      <c r="A18" s="9" t="s">
        <v>104</v>
      </c>
      <c r="B18" s="9" t="s">
        <v>115</v>
      </c>
      <c r="C18" s="9" t="s">
        <v>114</v>
      </c>
      <c r="D18" s="10" t="str">
        <f>Lijsten!$B$4&amp;", "&amp;Lijsten!$B$5&amp;IF([1]Vragenlijst!E90=TRUE,", "&amp;Lijsten!$B$6&amp;", "&amp;Lijsten!$B$7,"")</f>
        <v>Normale verwerking, Gegevens van minderjarigen, Gegevens waaruit religieuze of levenbeschouwelijke overtuigingen blijken, Gezondheidsgegevens</v>
      </c>
      <c r="E18" s="9" t="str">
        <f>Lijsten!B10&amp;", "&amp;Lijsten!B11&amp;", "&amp;Lijsten!B12&amp;", "&amp;Lijsten!B13&amp;", "&amp;Lijsten!B14&amp;", "&amp;Lijsten!B15&amp;", "&amp;Lijsten!B16</f>
        <v>Lid, Leiding, Ouder/voogd, Familie van lid, Sympathisant, Oud-lid, Oud-leiding</v>
      </c>
      <c r="F18" s="9" t="str">
        <f>Lijsten!$B$23</f>
        <v>L1612G - Sint-Servaes</v>
      </c>
      <c r="G18" s="9" t="str">
        <f>IF(F18=Lijsten!$B$22,Lijsten!$B$27,Lijsten!$B$26)</f>
        <v>Geen verwerker</v>
      </c>
      <c r="H18" s="9" t="str">
        <f>Lijsten!$B$30</f>
        <v>Geen ontvanger</v>
      </c>
      <c r="I18" s="9" t="str">
        <f>[1]Vragenlijst!I86</f>
        <v>Naam, E-mailadres, Telefoonnummer, Adres, Bijzondere aandacht bij hygiëne (zelfstandigheid, allergie, bedwateren,…), Dieet, Levensbeschouwelijke overtuigingen</v>
      </c>
      <c r="J18" s="9" t="str">
        <f>J17</f>
        <v>Betrokkene zelf, Ouder/voogd van betrokkene</v>
      </c>
      <c r="K18" s="9" t="str">
        <f>[1]Vragenlijst!I92</f>
        <v/>
      </c>
      <c r="L18" s="9" t="str">
        <f>L17</f>
        <v>10 jaar</v>
      </c>
      <c r="M18" s="9" t="str">
        <f>Lijsten!F22</f>
        <v>Organisatie geldactiviteit</v>
      </c>
      <c r="N18" s="9" t="str">
        <f>N15</f>
        <v>Uitvoering van een contract/overeenkomst</v>
      </c>
      <c r="O18" s="8">
        <v>14</v>
      </c>
    </row>
    <row r="19" spans="1:15" s="7" customFormat="1" ht="94.5">
      <c r="A19" s="9" t="s">
        <v>104</v>
      </c>
      <c r="B19" s="9" t="s">
        <v>115</v>
      </c>
      <c r="C19" s="9" t="s">
        <v>112</v>
      </c>
      <c r="D19" s="10" t="str">
        <f>D18</f>
        <v>Normale verwerking, Gegevens van minderjarigen, Gegevens waaruit religieuze of levenbeschouwelijke overtuigingen blijken, Gezondheidsgegevens</v>
      </c>
      <c r="E19" s="9" t="str">
        <f>E18</f>
        <v>Lid, Leiding, Ouder/voogd, Familie van lid, Sympathisant, Oud-lid, Oud-leiding</v>
      </c>
      <c r="F19" s="9" t="str">
        <f>Lijsten!$B$23</f>
        <v>L1612G - Sint-Servaes</v>
      </c>
      <c r="G19" s="9" t="str">
        <f>IF(F19=Lijsten!$B$22,Lijsten!$B$27,Lijsten!$B$26)</f>
        <v>Geen verwerker</v>
      </c>
      <c r="H19" s="9" t="str">
        <f>Lijsten!$B$30</f>
        <v>Geen ontvanger</v>
      </c>
      <c r="I19" s="9" t="str">
        <f>I18</f>
        <v>Naam, E-mailadres, Telefoonnummer, Adres, Bijzondere aandacht bij hygiëne (zelfstandigheid, allergie, bedwateren,…), Dieet, Levensbeschouwelijke overtuigingen</v>
      </c>
      <c r="J19" s="9" t="str">
        <f>J18</f>
        <v>Betrokkene zelf, Ouder/voogd van betrokkene</v>
      </c>
      <c r="K19" s="9" t="str">
        <f>[1]Vragenlijst!I98</f>
        <v/>
      </c>
      <c r="L19" s="9" t="str">
        <f>L18</f>
        <v>10 jaar</v>
      </c>
      <c r="M19" s="9" t="str">
        <f>M18</f>
        <v>Organisatie geldactiviteit</v>
      </c>
      <c r="N19" s="9" t="str">
        <f>N18</f>
        <v>Uitvoering van een contract/overeenkomst</v>
      </c>
      <c r="O19" s="8">
        <v>15</v>
      </c>
    </row>
    <row r="20" spans="1:15" s="7" customFormat="1" ht="94.5">
      <c r="A20" s="9" t="s">
        <v>104</v>
      </c>
      <c r="B20" s="9" t="s">
        <v>115</v>
      </c>
      <c r="C20" s="9" t="s">
        <v>111</v>
      </c>
      <c r="D20" s="10" t="str">
        <f>D19</f>
        <v>Normale verwerking, Gegevens van minderjarigen, Gegevens waaruit religieuze of levenbeschouwelijke overtuigingen blijken, Gezondheidsgegevens</v>
      </c>
      <c r="E20" s="9" t="str">
        <f>E19</f>
        <v>Lid, Leiding, Ouder/voogd, Familie van lid, Sympathisant, Oud-lid, Oud-leiding</v>
      </c>
      <c r="F20" s="9" t="str">
        <f>Lijsten!$B$23</f>
        <v>L1612G - Sint-Servaes</v>
      </c>
      <c r="G20" s="9" t="str">
        <f>IF(F20=Lijsten!$B$22,Lijsten!$B$27,Lijsten!$B$26)</f>
        <v>Geen verwerker</v>
      </c>
      <c r="H20" s="9" t="str">
        <f>Lijsten!$B$30</f>
        <v>Geen ontvanger</v>
      </c>
      <c r="I20" s="9" t="str">
        <f>I19</f>
        <v>Naam, E-mailadres, Telefoonnummer, Adres, Bijzondere aandacht bij hygiëne (zelfstandigheid, allergie, bedwateren,…), Dieet, Levensbeschouwelijke overtuigingen</v>
      </c>
      <c r="J20" s="9" t="str">
        <f>J19</f>
        <v>Betrokkene zelf, Ouder/voogd van betrokkene</v>
      </c>
      <c r="K20" s="9" t="str">
        <f>K19&amp;IF([1]Vragenlijst!E101=TRUE,"",", "&amp;Lijsten!F7)</f>
        <v>, Papier</v>
      </c>
      <c r="L20" s="9" t="str">
        <f>L19</f>
        <v>10 jaar</v>
      </c>
      <c r="M20" s="9" t="str">
        <f>M19</f>
        <v>Organisatie geldactiviteit</v>
      </c>
      <c r="N20" s="9" t="str">
        <f>N19</f>
        <v>Uitvoering van een contract/overeenkomst</v>
      </c>
      <c r="O20" s="8">
        <v>16</v>
      </c>
    </row>
    <row r="21" spans="1:15" s="7" customFormat="1" ht="94.5">
      <c r="A21" s="9" t="s">
        <v>104</v>
      </c>
      <c r="B21" s="9" t="s">
        <v>103</v>
      </c>
      <c r="C21" s="9" t="s">
        <v>114</v>
      </c>
      <c r="D21" s="10" t="str">
        <f>Lijsten!$B$4&amp;", "&amp;Lijsten!$B$5&amp;IF([1]Vragenlijst!E110=TRUE,", "&amp;Lijsten!$B$6&amp;", "&amp;Lijsten!$B$7,"")</f>
        <v>Normale verwerking, Gegevens van minderjarigen, Gegevens waaruit religieuze of levenbeschouwelijke overtuigingen blijken, Gezondheidsgegevens</v>
      </c>
      <c r="E21" s="9" t="str">
        <f>E11</f>
        <v>Lid, Leiding, Ouder/voogd</v>
      </c>
      <c r="F21" s="9" t="str">
        <f>Lijsten!$B$23</f>
        <v>L1612G - Sint-Servaes</v>
      </c>
      <c r="G21" s="9" t="str">
        <f>IF(F21=Lijsten!$B$22,Lijsten!$B$27,Lijsten!$B$26)</f>
        <v>Geen verwerker</v>
      </c>
      <c r="H21" s="9" t="str">
        <f>Lijsten!$B$30</f>
        <v>Geen ontvanger</v>
      </c>
      <c r="I21" s="9" t="str">
        <f>[1]Vragenlijst!I106</f>
        <v>Naam, E-mailadres, Telefoonnummer, Handtekening, Bijzondere aandacht bij hygiëne (zelfstandigheid, allergie, bedwateren,…), Dieet, Levensbeschouwelijke overtuigingen</v>
      </c>
      <c r="J21" s="9" t="str">
        <f>J20</f>
        <v>Betrokkene zelf, Ouder/voogd van betrokkene</v>
      </c>
      <c r="K21" s="9" t="str">
        <f>[1]Vragenlijst!I116</f>
        <v>Website - https://www.scoutsstservaes.be/, Mailprogramma, Papier</v>
      </c>
      <c r="L21" s="9" t="str">
        <f>L20</f>
        <v>10 jaar</v>
      </c>
      <c r="M21" s="9" t="str">
        <f>Lijsten!F23</f>
        <v>Organisatie kamp/weekend</v>
      </c>
      <c r="N21" s="9" t="str">
        <f>N20</f>
        <v>Uitvoering van een contract/overeenkomst</v>
      </c>
      <c r="O21" s="8">
        <v>17</v>
      </c>
    </row>
    <row r="22" spans="1:15" s="7" customFormat="1" ht="47.25">
      <c r="A22" s="9" t="s">
        <v>104</v>
      </c>
      <c r="B22" s="9" t="s">
        <v>103</v>
      </c>
      <c r="C22" s="9" t="s">
        <v>113</v>
      </c>
      <c r="D22" s="10" t="str">
        <f>Lijsten!B4&amp;", "&amp;Lijsten!B5</f>
        <v>Normale verwerking, Gegevens van minderjarigen</v>
      </c>
      <c r="E22" s="9" t="str">
        <f>E21</f>
        <v>Lid, Leiding, Ouder/voogd</v>
      </c>
      <c r="F22" s="9" t="str">
        <f>Lijsten!$B$23</f>
        <v>L1612G - Sint-Servaes</v>
      </c>
      <c r="G22" s="9" t="str">
        <f>IF(F22=Lijsten!$B$22,Lijsten!$B$27,Lijsten!$B$26)</f>
        <v>Geen verwerker</v>
      </c>
      <c r="H22" s="9" t="str">
        <f>Lijsten!$B$30</f>
        <v>Geen ontvanger</v>
      </c>
      <c r="I22" s="9" t="str">
        <f>[1]Vragenlijst!I112</f>
        <v xml:space="preserve">Rijksregisternummer, Identiteitskaartnummer, </v>
      </c>
      <c r="J22" s="9" t="str">
        <f>J21</f>
        <v>Betrokkene zelf, Ouder/voogd van betrokkene</v>
      </c>
      <c r="K22" s="9" t="str">
        <f>K21</f>
        <v>Website - https://www.scoutsstservaes.be/, Mailprogramma, Papier</v>
      </c>
      <c r="L22" s="9" t="str">
        <f>L21</f>
        <v>10 jaar</v>
      </c>
      <c r="M22" s="9" t="str">
        <f>M21</f>
        <v>Organisatie kamp/weekend</v>
      </c>
      <c r="N22" s="9" t="str">
        <f>N21</f>
        <v>Uitvoering van een contract/overeenkomst</v>
      </c>
      <c r="O22" s="8">
        <v>18</v>
      </c>
    </row>
    <row r="23" spans="1:15" s="7" customFormat="1" ht="94.5">
      <c r="A23" s="9" t="s">
        <v>104</v>
      </c>
      <c r="B23" s="9" t="s">
        <v>103</v>
      </c>
      <c r="C23" s="9" t="s">
        <v>112</v>
      </c>
      <c r="D23" s="10" t="str">
        <f>D21</f>
        <v>Normale verwerking, Gegevens van minderjarigen, Gegevens waaruit religieuze of levenbeschouwelijke overtuigingen blijken, Gezondheidsgegevens</v>
      </c>
      <c r="E23" s="9" t="str">
        <f>E22</f>
        <v>Lid, Leiding, Ouder/voogd</v>
      </c>
      <c r="F23" s="9" t="str">
        <f>Lijsten!$B$23</f>
        <v>L1612G - Sint-Servaes</v>
      </c>
      <c r="G23" s="9" t="str">
        <f>IF(F23=Lijsten!$B$22,Lijsten!$B$27,Lijsten!$B$26)</f>
        <v>Geen verwerker</v>
      </c>
      <c r="H23" s="9" t="str">
        <f>Lijsten!$B$30</f>
        <v>Geen ontvanger</v>
      </c>
      <c r="I23" s="9" t="str">
        <f>I21&amp;IF(LEN([1]Vragenlijst!I112)&gt;0,", "&amp;[1]Vragenlijst!I112,"")</f>
        <v xml:space="preserve">Naam, E-mailadres, Telefoonnummer, Handtekening, Bijzondere aandacht bij hygiëne (zelfstandigheid, allergie, bedwateren,…), Dieet, Levensbeschouwelijke overtuigingen, Rijksregisternummer, Identiteitskaartnummer, </v>
      </c>
      <c r="J23" s="9" t="str">
        <f>J22</f>
        <v>Betrokkene zelf, Ouder/voogd van betrokkene</v>
      </c>
      <c r="K23" s="9" t="str">
        <f>[1]Vragenlijst!I122</f>
        <v>Google Drive, Google Docs, Google Spreadsheets, Google Forms, Papier</v>
      </c>
      <c r="L23" s="9" t="str">
        <f>L22</f>
        <v>10 jaar</v>
      </c>
      <c r="M23" s="9" t="str">
        <f>M22</f>
        <v>Organisatie kamp/weekend</v>
      </c>
      <c r="N23" s="9" t="str">
        <f>N22</f>
        <v>Uitvoering van een contract/overeenkomst</v>
      </c>
      <c r="O23" s="8">
        <v>19</v>
      </c>
    </row>
    <row r="24" spans="1:15" s="7" customFormat="1" ht="94.5">
      <c r="A24" s="9" t="s">
        <v>104</v>
      </c>
      <c r="B24" s="9" t="s">
        <v>103</v>
      </c>
      <c r="C24" s="9" t="s">
        <v>111</v>
      </c>
      <c r="D24" s="10" t="str">
        <f>D23</f>
        <v>Normale verwerking, Gegevens van minderjarigen, Gegevens waaruit religieuze of levenbeschouwelijke overtuigingen blijken, Gezondheidsgegevens</v>
      </c>
      <c r="E24" s="9" t="str">
        <f>E23</f>
        <v>Lid, Leiding, Ouder/voogd</v>
      </c>
      <c r="F24" s="9" t="str">
        <f>Lijsten!$B$23</f>
        <v>L1612G - Sint-Servaes</v>
      </c>
      <c r="G24" s="9" t="str">
        <f>IF(F24=Lijsten!$B$22,Lijsten!$B$27,Lijsten!$B$26)</f>
        <v>Geen verwerker</v>
      </c>
      <c r="H24" s="9" t="str">
        <f>Lijsten!$B$30</f>
        <v>Geen ontvanger</v>
      </c>
      <c r="I24" s="9" t="str">
        <f>I23</f>
        <v xml:space="preserve">Naam, E-mailadres, Telefoonnummer, Handtekening, Bijzondere aandacht bij hygiëne (zelfstandigheid, allergie, bedwateren,…), Dieet, Levensbeschouwelijke overtuigingen, Rijksregisternummer, Identiteitskaartnummer, </v>
      </c>
      <c r="J24" s="9" t="str">
        <f>J23</f>
        <v>Betrokkene zelf, Ouder/voogd van betrokkene</v>
      </c>
      <c r="K24" s="9" t="str">
        <f>K22</f>
        <v>Website - https://www.scoutsstservaes.be/, Mailprogramma, Papier</v>
      </c>
      <c r="L24" s="9" t="str">
        <f>L23</f>
        <v>10 jaar</v>
      </c>
      <c r="M24" s="9" t="str">
        <f>M23</f>
        <v>Organisatie kamp/weekend</v>
      </c>
      <c r="N24" s="9" t="str">
        <f>N23</f>
        <v>Uitvoering van een contract/overeenkomst</v>
      </c>
      <c r="O24" s="8">
        <v>20</v>
      </c>
    </row>
    <row r="25" spans="1:15" s="7" customFormat="1" ht="47.25">
      <c r="A25" s="9" t="s">
        <v>104</v>
      </c>
      <c r="B25" s="9" t="s">
        <v>103</v>
      </c>
      <c r="C25" s="9" t="s">
        <v>110</v>
      </c>
      <c r="D25" s="10" t="str">
        <f>D14</f>
        <v>Normale verwerking, Gegevens van minderjarigen</v>
      </c>
      <c r="E25" s="9" t="str">
        <f>E24</f>
        <v>Lid, Leiding, Ouder/voogd</v>
      </c>
      <c r="F25" s="9" t="str">
        <f>Lijsten!$B$23</f>
        <v>L1612G - Sint-Servaes</v>
      </c>
      <c r="G25" s="9" t="str">
        <f>IF(F25=Lijsten!$B$22,Lijsten!$B$27,Lijsten!$B$26)</f>
        <v>Geen verwerker</v>
      </c>
      <c r="H25" s="9" t="str">
        <f>Lijsten!$B$30</f>
        <v>Geen ontvanger</v>
      </c>
      <c r="I25" s="9" t="str">
        <f>I24&amp;", "&amp;Lijsten!D5</f>
        <v>Naam, E-mailadres, Telefoonnummer, Handtekening, Bijzondere aandacht bij hygiëne (zelfstandigheid, allergie, bedwateren,…), Dieet, Levensbeschouwelijke overtuigingen, Rijksregisternummer, Identiteitskaartnummer, , Bankrekeningnummer</v>
      </c>
      <c r="J25" s="9" t="str">
        <f>J24</f>
        <v>Betrokkene zelf, Ouder/voogd van betrokkene</v>
      </c>
      <c r="K25" s="9" t="str">
        <f>K23</f>
        <v>Google Drive, Google Docs, Google Spreadsheets, Google Forms, Papier</v>
      </c>
      <c r="L25" s="9" t="str">
        <f>L24</f>
        <v>10 jaar</v>
      </c>
      <c r="M25" s="9" t="str">
        <f>M24</f>
        <v>Organisatie kamp/weekend</v>
      </c>
      <c r="N25" s="9" t="str">
        <f>N24</f>
        <v>Uitvoering van een contract/overeenkomst</v>
      </c>
      <c r="O25" s="8">
        <v>21</v>
      </c>
    </row>
    <row r="26" spans="1:15" s="7" customFormat="1" ht="47.25">
      <c r="A26" s="9" t="s">
        <v>104</v>
      </c>
      <c r="B26" s="9" t="s">
        <v>103</v>
      </c>
      <c r="C26" s="9" t="s">
        <v>109</v>
      </c>
      <c r="D26" s="10" t="str">
        <f>D15</f>
        <v>Normale verwerking, Gegevens van minderjarigen</v>
      </c>
      <c r="E26" s="9" t="str">
        <f>E25</f>
        <v>Lid, Leiding, Ouder/voogd</v>
      </c>
      <c r="F26" s="9" t="str">
        <f>Lijsten!$B$22</f>
        <v>Scouts en Gidsen Vlaanderen vzw</v>
      </c>
      <c r="G26" s="9" t="str">
        <f>IF(F26=Lijsten!$B$22,Lijsten!$B$27,Lijsten!$B$26)</f>
        <v>L1612G - Sint-Servaes</v>
      </c>
      <c r="H26" s="9" t="str">
        <f>Lijsten!$B$30</f>
        <v>Geen ontvanger</v>
      </c>
      <c r="I26" s="9" t="str">
        <f>I15</f>
        <v>Adres, Chassisnummer, E-mailadres, IP-adres, Lidnummer, Naam, Nummerplaat, Telefoonnummer</v>
      </c>
      <c r="J26" s="9" t="str">
        <f>J25</f>
        <v>Betrokkene zelf, Ouder/voogd van betrokkene</v>
      </c>
      <c r="K26" s="9" t="str">
        <f>K21</f>
        <v>Website - https://www.scoutsstservaes.be/, Mailprogramma, Papier</v>
      </c>
      <c r="L26" s="9" t="str">
        <f>L25</f>
        <v>10 jaar</v>
      </c>
      <c r="M26" s="9" t="str">
        <f>M25</f>
        <v>Organisatie kamp/weekend</v>
      </c>
      <c r="N26" s="9" t="str">
        <f>N25</f>
        <v>Uitvoering van een contract/overeenkomst</v>
      </c>
      <c r="O26" s="8">
        <v>22</v>
      </c>
    </row>
    <row r="27" spans="1:15" s="7" customFormat="1" ht="31.5">
      <c r="A27" s="9" t="s">
        <v>104</v>
      </c>
      <c r="B27" s="9" t="s">
        <v>103</v>
      </c>
      <c r="C27" s="9" t="s">
        <v>108</v>
      </c>
      <c r="D27" s="10" t="str">
        <f>Lijsten!B4&amp;", "&amp;Lijsten!B5</f>
        <v>Normale verwerking, Gegevens van minderjarigen</v>
      </c>
      <c r="E27" s="9" t="str">
        <f>E26</f>
        <v>Lid, Leiding, Ouder/voogd</v>
      </c>
      <c r="F27" s="9" t="str">
        <f>Lijsten!$B$23</f>
        <v>L1612G - Sint-Servaes</v>
      </c>
      <c r="G27" s="9" t="str">
        <f>IF(F27=Lijsten!$B$22,Lijsten!$B$27,Lijsten!$B$26)</f>
        <v>Geen verwerker</v>
      </c>
      <c r="H27" s="9" t="str">
        <f>Lijsten!$B$30</f>
        <v>Geen ontvanger</v>
      </c>
      <c r="I27" s="9" t="str">
        <f>Lijsten!D15&amp;", "&amp;Lijsten!D30&amp;", "&amp;Lijsten!D38</f>
        <v>E-mailadres, Naam, Telefoonnummer</v>
      </c>
      <c r="J27" s="9" t="str">
        <f>J26</f>
        <v>Betrokkene zelf, Ouder/voogd van betrokkene</v>
      </c>
      <c r="K27" s="9" t="str">
        <f>Lijsten!F7</f>
        <v>Papier</v>
      </c>
      <c r="L27" s="9" t="str">
        <f>L26</f>
        <v>10 jaar</v>
      </c>
      <c r="M27" s="9" t="str">
        <f>M26</f>
        <v>Organisatie kamp/weekend</v>
      </c>
      <c r="N27" s="9" t="str">
        <f>N26</f>
        <v>Uitvoering van een contract/overeenkomst</v>
      </c>
      <c r="O27" s="8">
        <v>23</v>
      </c>
    </row>
    <row r="28" spans="1:15" s="7" customFormat="1" ht="31.5">
      <c r="A28" s="9" t="s">
        <v>104</v>
      </c>
      <c r="B28" s="9" t="s">
        <v>103</v>
      </c>
      <c r="C28" s="9" t="s">
        <v>107</v>
      </c>
      <c r="D28" s="10" t="str">
        <f>D27</f>
        <v>Normale verwerking, Gegevens van minderjarigen</v>
      </c>
      <c r="E28" s="9" t="str">
        <f>E27</f>
        <v>Lid, Leiding, Ouder/voogd</v>
      </c>
      <c r="F28" s="9" t="str">
        <f>Lijsten!$B$23</f>
        <v>L1612G - Sint-Servaes</v>
      </c>
      <c r="G28" s="9" t="str">
        <f>IF(F28=Lijsten!$B$22,Lijsten!$B$27,Lijsten!$B$26)</f>
        <v>Geen verwerker</v>
      </c>
      <c r="H28" s="9" t="str">
        <f>Lijsten!$B$30</f>
        <v>Geen ontvanger</v>
      </c>
      <c r="I28" s="9" t="str">
        <f>Lijsten!D4&amp;", "&amp;Verwerkingsregister!I27</f>
        <v>Adres, E-mailadres, Naam, Telefoonnummer</v>
      </c>
      <c r="J28" s="9" t="str">
        <f>J27</f>
        <v>Betrokkene zelf, Ouder/voogd van betrokkene</v>
      </c>
      <c r="K28" s="9" t="str">
        <f>K27</f>
        <v>Papier</v>
      </c>
      <c r="L28" s="9" t="str">
        <f>L27</f>
        <v>10 jaar</v>
      </c>
      <c r="M28" s="9" t="str">
        <f>M27</f>
        <v>Organisatie kamp/weekend</v>
      </c>
      <c r="N28" s="9" t="str">
        <f>N27</f>
        <v>Uitvoering van een contract/overeenkomst</v>
      </c>
      <c r="O28" s="8">
        <v>24</v>
      </c>
    </row>
    <row r="29" spans="1:15" s="7" customFormat="1" ht="31.5">
      <c r="A29" s="9" t="s">
        <v>104</v>
      </c>
      <c r="B29" s="9" t="s">
        <v>103</v>
      </c>
      <c r="C29" s="9" t="s">
        <v>106</v>
      </c>
      <c r="D29" s="10" t="str">
        <f>Lijsten!B4&amp;", "&amp;Lijsten!B5</f>
        <v>Normale verwerking, Gegevens van minderjarigen</v>
      </c>
      <c r="E29" s="9" t="str">
        <f>E28</f>
        <v>Lid, Leiding, Ouder/voogd</v>
      </c>
      <c r="F29" s="9" t="str">
        <f>Lijsten!$B$23</f>
        <v>L1612G - Sint-Servaes</v>
      </c>
      <c r="G29" s="9" t="str">
        <f>IF(F29=Lijsten!$B$22,Lijsten!$B$27,Lijsten!$B$26)</f>
        <v>Geen verwerker</v>
      </c>
      <c r="H29" s="9" t="str">
        <f>Lijsten!$B$33</f>
        <v>Gemeente Tongeren-Borgloon (B-3700)</v>
      </c>
      <c r="I29" s="9" t="str">
        <f>Lijsten!D4&amp;", "&amp;Lijsten!D18&amp;", "&amp;Lijsten!D30&amp;", "&amp;Lijsten!D38</f>
        <v>Adres, Geboortedatum, Naam, Telefoonnummer</v>
      </c>
      <c r="J29" s="9" t="str">
        <f>J28</f>
        <v>Betrokkene zelf, Ouder/voogd van betrokkene</v>
      </c>
      <c r="K29" s="9" t="str">
        <f>Lijsten!F6&amp;", "&amp;Lijsten!F7</f>
        <v>Mailprogramma, Papier</v>
      </c>
      <c r="L29" s="9" t="str">
        <f>L28</f>
        <v>10 jaar</v>
      </c>
      <c r="M29" s="9" t="str">
        <f>M28</f>
        <v>Organisatie kamp/weekend</v>
      </c>
      <c r="N29" s="9" t="str">
        <f>Lijsten!F29</f>
        <v>Wettelijke verplichting</v>
      </c>
      <c r="O29" s="8">
        <v>25</v>
      </c>
    </row>
    <row r="30" spans="1:15" s="7" customFormat="1" ht="31.5">
      <c r="A30" s="9" t="s">
        <v>104</v>
      </c>
      <c r="B30" s="9" t="s">
        <v>103</v>
      </c>
      <c r="C30" s="9" t="s">
        <v>105</v>
      </c>
      <c r="D30" s="10" t="str">
        <f>D16</f>
        <v>Normale verwerking, Gegevens van minderjarigen</v>
      </c>
      <c r="E30" s="9" t="str">
        <f>E28</f>
        <v>Lid, Leiding, Ouder/voogd</v>
      </c>
      <c r="F30" s="9" t="str">
        <f>Lijsten!$B$23</f>
        <v>L1612G - Sint-Servaes</v>
      </c>
      <c r="G30" s="9" t="str">
        <f>IF(F30=Lijsten!$B$22,Lijsten!$B$27,Lijsten!$B$26)</f>
        <v>Geen verwerker</v>
      </c>
      <c r="H30" s="9" t="str">
        <f>Lijsten!$B$30</f>
        <v>Geen ontvanger</v>
      </c>
      <c r="I30" s="9">
        <f>[1]Vragenlijst!I129</f>
        <v>0</v>
      </c>
      <c r="J30" s="9" t="str">
        <f>J28</f>
        <v>Betrokkene zelf, Ouder/voogd van betrokkene</v>
      </c>
      <c r="K30" s="9" t="str">
        <f>[1]Vragenlijst!I134</f>
        <v>Telefoon</v>
      </c>
      <c r="L30" s="9" t="str">
        <f>L29</f>
        <v>10 jaar</v>
      </c>
      <c r="M30" s="9" t="str">
        <f>M28</f>
        <v>Organisatie kamp/weekend</v>
      </c>
      <c r="N30" s="9" t="str">
        <f>Lijsten!F30</f>
        <v>Toestemming</v>
      </c>
      <c r="O30" s="8">
        <v>26</v>
      </c>
    </row>
    <row r="31" spans="1:15" s="7" customFormat="1" ht="31.5">
      <c r="A31" s="9" t="s">
        <v>104</v>
      </c>
      <c r="B31" s="9" t="s">
        <v>103</v>
      </c>
      <c r="C31" s="9" t="s">
        <v>102</v>
      </c>
      <c r="D31" s="10" t="str">
        <f>D17</f>
        <v>Normale verwerking, Gegevens van minderjarigen</v>
      </c>
      <c r="E31" s="9" t="str">
        <f>E29</f>
        <v>Lid, Leiding, Ouder/voogd</v>
      </c>
      <c r="F31" s="9" t="str">
        <f>Lijsten!$B$23</f>
        <v>L1612G - Sint-Servaes</v>
      </c>
      <c r="G31" s="9" t="str">
        <f>IF(F31=Lijsten!$B$22,Lijsten!$B$27,Lijsten!$B$26)</f>
        <v>Geen verwerker</v>
      </c>
      <c r="H31" s="9" t="str">
        <f>Lijsten!$B$30</f>
        <v>Geen ontvanger</v>
      </c>
      <c r="I31" s="9" t="str">
        <f>[1]Vragenlijst!I130</f>
        <v>Naam</v>
      </c>
      <c r="J31" s="9" t="str">
        <f>J29</f>
        <v>Betrokkene zelf, Ouder/voogd van betrokkene</v>
      </c>
      <c r="K31" s="9" t="str">
        <f>[1]Vragenlijst!I140</f>
        <v/>
      </c>
      <c r="L31" s="9" t="str">
        <f>L30</f>
        <v>10 jaar</v>
      </c>
      <c r="M31" s="9" t="str">
        <f>M29</f>
        <v>Organisatie kamp/weekend</v>
      </c>
      <c r="N31" s="9" t="str">
        <f>N30</f>
        <v>Toestemming</v>
      </c>
      <c r="O31" s="8">
        <v>26</v>
      </c>
    </row>
    <row r="32" spans="1:15" s="7" customFormat="1" ht="47.25">
      <c r="A32" s="9" t="s">
        <v>97</v>
      </c>
      <c r="B32" s="9" t="s">
        <v>100</v>
      </c>
      <c r="C32" s="9" t="s">
        <v>101</v>
      </c>
      <c r="D32" s="10" t="str">
        <f>Lijsten!B4&amp;", "&amp;Lijsten!B5</f>
        <v>Normale verwerking, Gegevens van minderjarigen</v>
      </c>
      <c r="E32" s="9" t="str">
        <f>Lijsten!B10&amp;", "&amp;Lijsten!B11&amp;", "&amp;Lijsten!B12&amp;", "&amp;Lijsten!B13&amp;", "&amp;Lijsten!B14&amp;", "&amp;Lijsten!B15&amp;", "&amp;Lijsten!B16</f>
        <v>Lid, Leiding, Ouder/voogd, Familie van lid, Sympathisant, Oud-lid, Oud-leiding</v>
      </c>
      <c r="F32" s="9" t="str">
        <f>Lijsten!$B$23</f>
        <v>L1612G - Sint-Servaes</v>
      </c>
      <c r="G32" s="9" t="str">
        <f>IF(F32=Lijsten!$B$22,Lijsten!$B$27,Lijsten!$B$26)</f>
        <v>Geen verwerker</v>
      </c>
      <c r="H32" s="9" t="str">
        <f>Lijsten!$B$30</f>
        <v>Geen ontvanger</v>
      </c>
      <c r="I32" s="9" t="str">
        <f>Lijsten!D12&amp;", "&amp;Lijsten!D17</f>
        <v>Cameraopname, Foto</v>
      </c>
      <c r="J32" s="9" t="str">
        <f>J31</f>
        <v>Betrokkene zelf, Ouder/voogd van betrokkene</v>
      </c>
      <c r="K32" s="9" t="str">
        <f>Lijsten!F9&amp;", "&amp;[1]Vragenlijst!I148</f>
        <v>Fototoestel, Website - https://www.scoutsstservaes.be/, Facebook, Instagram, Whatsapp</v>
      </c>
      <c r="L32" s="9" t="str">
        <f>L31</f>
        <v>10 jaar</v>
      </c>
      <c r="M32" s="9" t="str">
        <f>Lijsten!F24</f>
        <v>Sfeerbeheer</v>
      </c>
      <c r="N32" s="9" t="str">
        <f>N31</f>
        <v>Toestemming</v>
      </c>
      <c r="O32" s="8">
        <v>27</v>
      </c>
    </row>
    <row r="33" spans="1:15" s="7" customFormat="1" ht="47.25">
      <c r="A33" s="9" t="s">
        <v>97</v>
      </c>
      <c r="B33" s="9" t="s">
        <v>100</v>
      </c>
      <c r="C33" s="9" t="s">
        <v>99</v>
      </c>
      <c r="D33" s="10" t="str">
        <f>D32</f>
        <v>Normale verwerking, Gegevens van minderjarigen</v>
      </c>
      <c r="E33" s="9" t="str">
        <f>E32</f>
        <v>Lid, Leiding, Ouder/voogd, Familie van lid, Sympathisant, Oud-lid, Oud-leiding</v>
      </c>
      <c r="F33" s="9" t="str">
        <f>Lijsten!$B$23</f>
        <v>L1612G - Sint-Servaes</v>
      </c>
      <c r="G33" s="9" t="str">
        <f>IF(F33=Lijsten!$B$22,Lijsten!$B$27,Lijsten!$B$26)</f>
        <v>Geen verwerker</v>
      </c>
      <c r="H33" s="9" t="str">
        <f>Lijsten!$B$30</f>
        <v>Geen ontvanger</v>
      </c>
      <c r="I33" s="9" t="str">
        <f>I32</f>
        <v>Cameraopname, Foto</v>
      </c>
      <c r="J33" s="9" t="str">
        <f>J32</f>
        <v>Betrokkene zelf, Ouder/voogd van betrokkene</v>
      </c>
      <c r="K33" s="9" t="str">
        <f>K32</f>
        <v>Fototoestel, Website - https://www.scoutsstservaes.be/, Facebook, Instagram, Whatsapp</v>
      </c>
      <c r="L33" s="9" t="str">
        <f>L32</f>
        <v>10 jaar</v>
      </c>
      <c r="M33" s="9" t="str">
        <f>M32</f>
        <v>Sfeerbeheer</v>
      </c>
      <c r="N33" s="9" t="str">
        <f>N32</f>
        <v>Toestemming</v>
      </c>
      <c r="O33" s="8">
        <v>28</v>
      </c>
    </row>
    <row r="34" spans="1:15" s="7" customFormat="1" ht="31.5">
      <c r="A34" s="9" t="s">
        <v>97</v>
      </c>
      <c r="B34" s="9" t="s">
        <v>96</v>
      </c>
      <c r="C34" s="9" t="s">
        <v>98</v>
      </c>
      <c r="D34" s="10" t="str">
        <f>Lijsten!B4&amp;", "&amp;Lijsten!B5</f>
        <v>Normale verwerking, Gegevens van minderjarigen</v>
      </c>
      <c r="E34" s="9" t="str">
        <f>Lijsten!B10&amp;", "&amp;Lijsten!B11</f>
        <v>Lid, Leiding</v>
      </c>
      <c r="F34" s="9" t="str">
        <f>Lijsten!$B$23</f>
        <v>L1612G - Sint-Servaes</v>
      </c>
      <c r="G34" s="9" t="str">
        <f>IF(F34=Lijsten!$B$22,Lijsten!$B$27,Lijsten!$B$26)</f>
        <v>Geen verwerker</v>
      </c>
      <c r="H34" s="9" t="str">
        <f>Lijsten!$B$32</f>
        <v>Drukkerij</v>
      </c>
      <c r="I34" s="9" t="str">
        <f>[1]Vragenlijst!I154</f>
        <v>Naam, E-mailadres, Telefoonnummer, Geboortedatum/Leeftijd, Totem</v>
      </c>
      <c r="J34" s="9" t="str">
        <f>J33</f>
        <v>Betrokkene zelf, Ouder/voogd van betrokkene</v>
      </c>
      <c r="K34" s="9" t="str">
        <f>Lijsten!F7</f>
        <v>Papier</v>
      </c>
      <c r="L34" s="9" t="str">
        <f>L33</f>
        <v>10 jaar</v>
      </c>
      <c r="M34" s="9" t="str">
        <f>Lijsten!F20</f>
        <v>Communicatie ouders</v>
      </c>
      <c r="N34" s="9" t="str">
        <f>N28</f>
        <v>Uitvoering van een contract/overeenkomst</v>
      </c>
      <c r="O34" s="8">
        <v>29</v>
      </c>
    </row>
    <row r="35" spans="1:15" s="7" customFormat="1" ht="31.5">
      <c r="A35" s="9" t="s">
        <v>97</v>
      </c>
      <c r="B35" s="9" t="s">
        <v>96</v>
      </c>
      <c r="C35" s="9" t="s">
        <v>95</v>
      </c>
      <c r="D35" s="10" t="str">
        <f>D34</f>
        <v>Normale verwerking, Gegevens van minderjarigen</v>
      </c>
      <c r="E35" s="9" t="str">
        <f>Lijsten!B10&amp;", "&amp;Lijsten!B11&amp;", "&amp;Lijsten!B12</f>
        <v>Lid, Leiding, Ouder/voogd</v>
      </c>
      <c r="F35" s="9" t="str">
        <f>Lijsten!$B$23</f>
        <v>L1612G - Sint-Servaes</v>
      </c>
      <c r="G35" s="9" t="str">
        <f>IF(F35=Lijsten!$B$22,Lijsten!$B$27,Lijsten!$B$26)</f>
        <v>Geen verwerker</v>
      </c>
      <c r="H35" s="9" t="str">
        <f>Lijsten!$B$30</f>
        <v>Geen ontvanger</v>
      </c>
      <c r="I35" s="9" t="str">
        <f>I34</f>
        <v>Naam, E-mailadres, Telefoonnummer, Geboortedatum/Leeftijd, Totem</v>
      </c>
      <c r="J35" s="9" t="str">
        <f>J34</f>
        <v>Betrokkene zelf, Ouder/voogd van betrokkene</v>
      </c>
      <c r="K35" s="9" t="str">
        <f>Lijsten!F6&amp;", "&amp;Lijsten!F7</f>
        <v>Mailprogramma, Papier</v>
      </c>
      <c r="L35" s="9" t="str">
        <f>L34</f>
        <v>10 jaar</v>
      </c>
      <c r="M35" s="9" t="str">
        <f>M34</f>
        <v>Communicatie ouders</v>
      </c>
      <c r="N35" s="9" t="str">
        <f>N34</f>
        <v>Uitvoering van een contract/overeenkomst</v>
      </c>
      <c r="O35" s="8">
        <v>30</v>
      </c>
    </row>
    <row r="36" spans="1:15" s="7" customFormat="1" ht="31.5">
      <c r="A36" s="9" t="s">
        <v>93</v>
      </c>
      <c r="B36" s="9" t="s">
        <v>92</v>
      </c>
      <c r="C36" s="9" t="s">
        <v>94</v>
      </c>
      <c r="D36" s="10" t="str">
        <f>Lijsten!B4</f>
        <v>Normale verwerking</v>
      </c>
      <c r="E36" s="9" t="str">
        <f>Lijsten!B18&amp;", "&amp;Lijsten!B19</f>
        <v>Verhuurder, Huurder</v>
      </c>
      <c r="F36" s="9" t="str">
        <f>Lijsten!$B$23</f>
        <v>L1612G - Sint-Servaes</v>
      </c>
      <c r="G36" s="9" t="str">
        <f>IF(F36=Lijsten!$B$22,Lijsten!$B$27,Lijsten!$B$26)</f>
        <v>Geen verwerker</v>
      </c>
      <c r="H36" s="9" t="str">
        <f>Lijsten!$B$30</f>
        <v>Geen ontvanger</v>
      </c>
      <c r="I36" s="9" t="str">
        <f>[1]Vragenlijst!I164</f>
        <v>Naam, E-mailadres, Telefoonnummer, Adres, Handtekening</v>
      </c>
      <c r="J36" s="9" t="str">
        <f>J35</f>
        <v>Betrokkene zelf, Ouder/voogd van betrokkene</v>
      </c>
      <c r="K36" s="9" t="str">
        <f>[1]Vragenlijst!I171</f>
        <v>Papier</v>
      </c>
      <c r="L36" s="9" t="str">
        <f>L35</f>
        <v>10 jaar</v>
      </c>
      <c r="M36" s="9" t="str">
        <f>Lijsten!F25</f>
        <v>Verhuur materiaal/lokalen</v>
      </c>
      <c r="N36" s="9" t="str">
        <f>N35</f>
        <v>Uitvoering van een contract/overeenkomst</v>
      </c>
      <c r="O36" s="8">
        <v>31</v>
      </c>
    </row>
    <row r="37" spans="1:15" s="7" customFormat="1" ht="31.5">
      <c r="A37" s="9" t="s">
        <v>93</v>
      </c>
      <c r="B37" s="9" t="s">
        <v>92</v>
      </c>
      <c r="C37" s="9" t="s">
        <v>91</v>
      </c>
      <c r="D37" s="10" t="str">
        <f>D36</f>
        <v>Normale verwerking</v>
      </c>
      <c r="E37" s="9" t="str">
        <f>E36</f>
        <v>Verhuurder, Huurder</v>
      </c>
      <c r="F37" s="9" t="str">
        <f>Lijsten!$B$23</f>
        <v>L1612G - Sint-Servaes</v>
      </c>
      <c r="G37" s="9" t="str">
        <f>IF(F37=Lijsten!$B$22,Lijsten!$B$27,Lijsten!$B$26)</f>
        <v>Geen verwerker</v>
      </c>
      <c r="H37" s="9" t="str">
        <f>Lijsten!$B$30</f>
        <v>Geen ontvanger</v>
      </c>
      <c r="I37" s="9" t="str">
        <f>I36</f>
        <v>Naam, E-mailadres, Telefoonnummer, Adres, Handtekening</v>
      </c>
      <c r="J37" s="9" t="str">
        <f>J36</f>
        <v>Betrokkene zelf, Ouder/voogd van betrokkene</v>
      </c>
      <c r="K37" s="9" t="str">
        <f>[1]Vragenlijst!I177</f>
        <v>Papier</v>
      </c>
      <c r="L37" s="9" t="str">
        <f>L36</f>
        <v>10 jaar</v>
      </c>
      <c r="M37" s="9" t="str">
        <f>M36</f>
        <v>Verhuur materiaal/lokalen</v>
      </c>
      <c r="N37" s="9" t="str">
        <f>N36</f>
        <v>Uitvoering van een contract/overeenkomst</v>
      </c>
      <c r="O37" s="8">
        <v>32</v>
      </c>
    </row>
  </sheetData>
  <sheetProtection algorithmName="SHA-512" hashValue="RpI0DHYiNrZNn9ftPlfhwQzPCwKfuRMk7rnJzoZViBlSRMuG7VDNcu2Z2jrrY6ttkazwLViHX/CyOLtCkIkAVA==" saltValue="4ietL8UQWLwFANlsjkjywQ==" spinCount="100000" sheet="1" objects="1" scenarios="1" formatRows="0" selectLockedCells="1"/>
  <autoFilter ref="A2:O29" xr:uid="{00000000-0009-0000-0000-000003000000}">
    <sortState xmlns:xlrd2="http://schemas.microsoft.com/office/spreadsheetml/2017/richdata2" ref="A2:P27">
      <sortCondition ref="O23"/>
    </sortState>
  </autoFilter>
  <mergeCells count="5">
    <mergeCell ref="A1:D1"/>
    <mergeCell ref="E1:H1"/>
    <mergeCell ref="M1:N1"/>
    <mergeCell ref="O1:O2"/>
    <mergeCell ref="I1:L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C0E89-7A92-4375-B3C4-02C6798068E1}">
  <sheetPr codeName="Blad11"/>
  <dimension ref="B1:L40"/>
  <sheetViews>
    <sheetView showGridLines="0" tabSelected="1" topLeftCell="A2" workbookViewId="0">
      <selection activeCell="F6" sqref="F6"/>
    </sheetView>
  </sheetViews>
  <sheetFormatPr defaultColWidth="10.875" defaultRowHeight="65.099999999999994" customHeight="1"/>
  <cols>
    <col min="1" max="1" width="10.875" style="1"/>
    <col min="2" max="2" width="48" style="1" customWidth="1"/>
    <col min="3" max="3" width="10.875" style="1"/>
    <col min="4" max="4" width="48" style="1" customWidth="1"/>
    <col min="5" max="5" width="10.875" style="1"/>
    <col min="6" max="6" width="48" style="1" customWidth="1"/>
    <col min="7" max="7" width="10.875" style="1"/>
    <col min="9" max="11" width="10.875" style="1"/>
    <col min="13" max="16384" width="10.875" style="1"/>
  </cols>
  <sheetData>
    <row r="1" spans="2:12" s="1" customFormat="1" ht="65.099999999999994" customHeight="1" thickBot="1">
      <c r="B1" s="4" t="s">
        <v>90</v>
      </c>
      <c r="C1" s="4"/>
      <c r="D1" s="4"/>
      <c r="E1" s="4"/>
      <c r="F1" s="4"/>
      <c r="H1"/>
      <c r="L1"/>
    </row>
    <row r="3" spans="2:12" s="1" customFormat="1" ht="65.099999999999994" customHeight="1">
      <c r="B3" s="3" t="s">
        <v>89</v>
      </c>
      <c r="D3" s="3" t="s">
        <v>88</v>
      </c>
      <c r="F3" s="3" t="s">
        <v>87</v>
      </c>
    </row>
    <row r="4" spans="2:12" s="1" customFormat="1" ht="65.099999999999994" customHeight="1">
      <c r="B4" s="2" t="s">
        <v>86</v>
      </c>
      <c r="D4" s="2" t="s">
        <v>85</v>
      </c>
      <c r="F4" s="2" t="s">
        <v>84</v>
      </c>
    </row>
    <row r="5" spans="2:12" s="1" customFormat="1" ht="65.099999999999994" customHeight="1">
      <c r="B5" s="2" t="s">
        <v>83</v>
      </c>
      <c r="D5" s="2" t="s">
        <v>82</v>
      </c>
      <c r="F5" s="2" t="str">
        <f>IF('[1]Algemene informatie'!C12=1,IF(LEN('[1]Algemene informatie'!B13)&gt;0,"Website - "&amp;'[1]Algemene informatie'!B13,"Geen website URL opgegeven"),"Website")</f>
        <v>Website - https://www.scoutsstservaes.be/</v>
      </c>
    </row>
    <row r="6" spans="2:12" s="1" customFormat="1" ht="65.099999999999994" customHeight="1">
      <c r="B6" s="2" t="s">
        <v>81</v>
      </c>
      <c r="D6" s="2" t="s">
        <v>80</v>
      </c>
      <c r="F6" s="2" t="s">
        <v>79</v>
      </c>
    </row>
    <row r="7" spans="2:12" s="1" customFormat="1" ht="65.099999999999994" customHeight="1">
      <c r="B7" s="2" t="s">
        <v>78</v>
      </c>
      <c r="D7" s="2" t="s">
        <v>77</v>
      </c>
      <c r="F7" s="2" t="s">
        <v>76</v>
      </c>
    </row>
    <row r="8" spans="2:12" s="1" customFormat="1" ht="65.099999999999994" customHeight="1">
      <c r="D8" s="2" t="s">
        <v>75</v>
      </c>
      <c r="F8" s="2" t="s">
        <v>74</v>
      </c>
    </row>
    <row r="9" spans="2:12" s="1" customFormat="1" ht="65.099999999999994" customHeight="1">
      <c r="B9" s="3" t="s">
        <v>73</v>
      </c>
      <c r="D9" s="2" t="s">
        <v>72</v>
      </c>
      <c r="F9" s="2" t="s">
        <v>71</v>
      </c>
    </row>
    <row r="10" spans="2:12" s="1" customFormat="1" ht="65.099999999999994" customHeight="1">
      <c r="B10" s="2" t="s">
        <v>70</v>
      </c>
      <c r="D10" s="2" t="s">
        <v>69</v>
      </c>
      <c r="F10" s="2" t="s">
        <v>68</v>
      </c>
    </row>
    <row r="11" spans="2:12" s="1" customFormat="1" ht="65.099999999999994" customHeight="1">
      <c r="B11" s="2" t="s">
        <v>67</v>
      </c>
      <c r="D11" s="2" t="s">
        <v>66</v>
      </c>
      <c r="F11" s="2" t="s">
        <v>65</v>
      </c>
    </row>
    <row r="12" spans="2:12" s="1" customFormat="1" ht="65.099999999999994" customHeight="1">
      <c r="B12" s="2" t="s">
        <v>64</v>
      </c>
      <c r="D12" s="2" t="s">
        <v>63</v>
      </c>
      <c r="F12" s="2" t="s">
        <v>62</v>
      </c>
    </row>
    <row r="13" spans="2:12" s="1" customFormat="1" ht="65.099999999999994" customHeight="1">
      <c r="B13" s="2" t="s">
        <v>61</v>
      </c>
      <c r="D13" s="2" t="s">
        <v>60</v>
      </c>
      <c r="F13" s="2" t="s">
        <v>59</v>
      </c>
    </row>
    <row r="14" spans="2:12" s="1" customFormat="1" ht="65.099999999999994" customHeight="1">
      <c r="B14" s="2" t="s">
        <v>58</v>
      </c>
      <c r="D14" s="2" t="s">
        <v>57</v>
      </c>
      <c r="F14" s="2" t="s">
        <v>56</v>
      </c>
    </row>
    <row r="15" spans="2:12" s="1" customFormat="1" ht="65.099999999999994" customHeight="1">
      <c r="B15" s="2" t="s">
        <v>55</v>
      </c>
      <c r="D15" s="2" t="s">
        <v>54</v>
      </c>
      <c r="F15" s="2" t="s">
        <v>53</v>
      </c>
    </row>
    <row r="16" spans="2:12" s="1" customFormat="1" ht="65.099999999999994" customHeight="1">
      <c r="B16" s="2" t="s">
        <v>52</v>
      </c>
      <c r="D16" s="2" t="s">
        <v>51</v>
      </c>
      <c r="F16" s="2" t="s">
        <v>50</v>
      </c>
    </row>
    <row r="17" spans="2:6" s="1" customFormat="1" ht="65.099999999999994" customHeight="1">
      <c r="B17" s="2" t="s">
        <v>49</v>
      </c>
      <c r="D17" s="2" t="s">
        <v>48</v>
      </c>
    </row>
    <row r="18" spans="2:6" s="1" customFormat="1" ht="65.099999999999994" customHeight="1">
      <c r="B18" s="2" t="s">
        <v>47</v>
      </c>
      <c r="D18" s="2" t="s">
        <v>46</v>
      </c>
      <c r="F18" s="3" t="s">
        <v>45</v>
      </c>
    </row>
    <row r="19" spans="2:6" s="1" customFormat="1" ht="65.099999999999994" customHeight="1">
      <c r="B19" s="2" t="s">
        <v>44</v>
      </c>
      <c r="D19" s="2" t="s">
        <v>43</v>
      </c>
      <c r="F19" s="2" t="s">
        <v>42</v>
      </c>
    </row>
    <row r="20" spans="2:6" s="1" customFormat="1" ht="65.099999999999994" customHeight="1">
      <c r="D20" s="2" t="s">
        <v>41</v>
      </c>
      <c r="F20" s="2" t="s">
        <v>40</v>
      </c>
    </row>
    <row r="21" spans="2:6" s="1" customFormat="1" ht="65.099999999999994" customHeight="1">
      <c r="B21" s="3" t="s">
        <v>39</v>
      </c>
      <c r="D21" s="2" t="s">
        <v>38</v>
      </c>
      <c r="F21" s="2" t="s">
        <v>37</v>
      </c>
    </row>
    <row r="22" spans="2:6" s="1" customFormat="1" ht="65.099999999999994" customHeight="1">
      <c r="B22" s="2" t="str">
        <f>'[1]Algemene informatie'!A1</f>
        <v>Scouts en Gidsen Vlaanderen vzw</v>
      </c>
      <c r="D22" s="2" t="s">
        <v>36</v>
      </c>
      <c r="F22" s="2" t="s">
        <v>35</v>
      </c>
    </row>
    <row r="23" spans="2:6" s="1" customFormat="1" ht="65.099999999999994" customHeight="1">
      <c r="B23" s="2" t="str">
        <f>IF(AND(LEN('[1]Algemene informatie'!B8)&gt;0,LEN('[1]Algemene informatie'!B9)&gt;0),'[1]Algemene informatie'!B8&amp;" - "&amp;'[1]Algemene informatie'!B9,"Groepsinformatie niet opgegeven")</f>
        <v>L1612G - Sint-Servaes</v>
      </c>
      <c r="D23" s="2" t="s">
        <v>34</v>
      </c>
      <c r="F23" s="2" t="s">
        <v>33</v>
      </c>
    </row>
    <row r="24" spans="2:6" s="1" customFormat="1" ht="65.099999999999994" customHeight="1">
      <c r="D24" s="2" t="s">
        <v>32</v>
      </c>
      <c r="F24" s="2" t="s">
        <v>31</v>
      </c>
    </row>
    <row r="25" spans="2:6" s="1" customFormat="1" ht="65.099999999999994" customHeight="1">
      <c r="B25" s="3" t="s">
        <v>30</v>
      </c>
      <c r="D25" s="2" t="s">
        <v>29</v>
      </c>
      <c r="F25" s="2" t="s">
        <v>28</v>
      </c>
    </row>
    <row r="26" spans="2:6" s="1" customFormat="1" ht="65.099999999999994" customHeight="1">
      <c r="B26" s="2" t="s">
        <v>27</v>
      </c>
      <c r="D26" s="2" t="s">
        <v>26</v>
      </c>
    </row>
    <row r="27" spans="2:6" s="1" customFormat="1" ht="65.099999999999994" customHeight="1">
      <c r="B27" s="2" t="str">
        <f>B23</f>
        <v>L1612G - Sint-Servaes</v>
      </c>
      <c r="D27" s="2" t="s">
        <v>25</v>
      </c>
      <c r="F27" s="3" t="s">
        <v>24</v>
      </c>
    </row>
    <row r="28" spans="2:6" s="1" customFormat="1" ht="65.099999999999994" customHeight="1">
      <c r="D28" s="2" t="s">
        <v>23</v>
      </c>
      <c r="F28" s="2" t="s">
        <v>22</v>
      </c>
    </row>
    <row r="29" spans="2:6" s="1" customFormat="1" ht="65.099999999999994" customHeight="1">
      <c r="B29" s="3" t="s">
        <v>21</v>
      </c>
      <c r="D29" s="2" t="s">
        <v>20</v>
      </c>
      <c r="F29" s="2" t="s">
        <v>19</v>
      </c>
    </row>
    <row r="30" spans="2:6" s="1" customFormat="1" ht="65.099999999999994" customHeight="1">
      <c r="B30" s="2" t="s">
        <v>18</v>
      </c>
      <c r="D30" s="2" t="s">
        <v>17</v>
      </c>
      <c r="F30" s="2" t="s">
        <v>16</v>
      </c>
    </row>
    <row r="31" spans="2:6" s="1" customFormat="1" ht="65.099999999999994" customHeight="1">
      <c r="B31" s="2" t="str">
        <f>B37</f>
        <v>Ouder/voogd van betrokkene</v>
      </c>
      <c r="D31" s="2" t="s">
        <v>15</v>
      </c>
      <c r="F31" s="2" t="s">
        <v>14</v>
      </c>
    </row>
    <row r="32" spans="2:6" s="1" customFormat="1" ht="65.099999999999994" customHeight="1">
      <c r="B32" s="2" t="s">
        <v>13</v>
      </c>
      <c r="D32" s="2" t="s">
        <v>12</v>
      </c>
      <c r="F32" s="2" t="s">
        <v>11</v>
      </c>
    </row>
    <row r="33" spans="2:12" s="1" customFormat="1" ht="65.099999999999994" customHeight="1">
      <c r="B33" s="2" t="str">
        <f>"Gemeente "&amp;'[1]Algemene informatie'!$B$10&amp;" (B-"&amp;'[1]Algemene informatie'!B11&amp;")"</f>
        <v>Gemeente Tongeren-Borgloon (B-3700)</v>
      </c>
      <c r="D33" s="2" t="s">
        <v>10</v>
      </c>
      <c r="F33" s="2" t="s">
        <v>9</v>
      </c>
    </row>
    <row r="34" spans="2:12" s="1" customFormat="1" ht="65.099999999999994" customHeight="1">
      <c r="D34" s="2" t="s">
        <v>8</v>
      </c>
    </row>
    <row r="35" spans="2:12" s="1" customFormat="1" ht="65.099999999999994" customHeight="1">
      <c r="B35" s="3" t="s">
        <v>7</v>
      </c>
      <c r="D35" s="2" t="s">
        <v>6</v>
      </c>
    </row>
    <row r="36" spans="2:12" s="1" customFormat="1" ht="65.099999999999994" customHeight="1">
      <c r="B36" s="2" t="s">
        <v>5</v>
      </c>
      <c r="D36" s="2" t="s">
        <v>4</v>
      </c>
    </row>
    <row r="37" spans="2:12" s="1" customFormat="1" ht="65.099999999999994" customHeight="1">
      <c r="B37" s="2" t="str">
        <f>B12&amp;" van betrokkene"</f>
        <v>Ouder/voogd van betrokkene</v>
      </c>
      <c r="D37" s="2" t="s">
        <v>3</v>
      </c>
    </row>
    <row r="38" spans="2:12" s="1" customFormat="1" ht="65.099999999999994" customHeight="1">
      <c r="D38" s="2" t="s">
        <v>2</v>
      </c>
    </row>
    <row r="39" spans="2:12" s="1" customFormat="1" ht="65.099999999999994" customHeight="1">
      <c r="D39" s="2" t="s">
        <v>1</v>
      </c>
    </row>
    <row r="40" spans="2:12" s="1" customFormat="1" ht="65.099999999999994" customHeight="1">
      <c r="D40" s="2" t="s">
        <v>0</v>
      </c>
      <c r="L40"/>
    </row>
  </sheetData>
  <sheetProtection algorithmName="SHA-512" hashValue="eqA7YGTYsfbuZP3vwhbBjdt3cbze95NrIG0W5MKoJXor/qnkjkJJNb8lorTuy3lQUsGCRHDu0wUq2xIw6fUDYQ==" saltValue="mV+YszwwYZQuY0/sJVTRhA==" spinCount="100000" sheet="1" objects="1" scenarios="1"/>
  <mergeCells count="1">
    <mergeCell ref="B1:F1"/>
  </mergeCells>
  <pageMargins left="0.7" right="0.7" top="0.75" bottom="0.75" header="0.3" footer="0.3"/>
  <pageSetup paperSize="9" orientation="portrait" r:id="rId1"/>
</worksheet>
</file>

<file path=docMetadata/LabelInfo.xml><?xml version="1.0" encoding="utf-8"?>
<clbl:labelList xmlns:clbl="http://schemas.microsoft.com/office/2020/mipLabelMetadata">
  <clbl:label id="{0bff66c5-45db-46ed-8b81-87959e069b90}" enabled="0" method="" siteId="{0bff66c5-45db-46ed-8b81-87959e069b9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17</vt:i4>
      </vt:variant>
    </vt:vector>
  </HeadingPairs>
  <TitlesOfParts>
    <vt:vector size="19" baseType="lpstr">
      <vt:lpstr>Verwerkingsregister</vt:lpstr>
      <vt:lpstr>Lijsten</vt:lpstr>
      <vt:lpstr>register_beeldmateriaal_bereik</vt:lpstr>
      <vt:lpstr>register_betalingenWekelijkseActiviteiten_bereik</vt:lpstr>
      <vt:lpstr>register_carpoollijstenKampen_bereik</vt:lpstr>
      <vt:lpstr>register_carpoollijstenWekelijkseActiviteiten_bereik</vt:lpstr>
      <vt:lpstr>register_individueleSteekkaartenPapier_bereik</vt:lpstr>
      <vt:lpstr>register_inschrijvenGeldactiviteiten_bereik</vt:lpstr>
      <vt:lpstr>register_inschrijvenGeldactiviteitenPapier_bereik</vt:lpstr>
      <vt:lpstr>register_inschrijvenKampen_bereik</vt:lpstr>
      <vt:lpstr>register_inschrijvenKampenPapier_bereik</vt:lpstr>
      <vt:lpstr>register_inschrijvenWekelijkseActiviteiten_bereik</vt:lpstr>
      <vt:lpstr>register_inschrijvenWekelijkseActiviteitenPapier_bereik</vt:lpstr>
      <vt:lpstr>register_kampboekjes_bereik</vt:lpstr>
      <vt:lpstr>register_mailinglijsten_bereik</vt:lpstr>
      <vt:lpstr>register_oudleidingsbestand_bereik</vt:lpstr>
      <vt:lpstr>register_probeerders_bereik</vt:lpstr>
      <vt:lpstr>register_programmaboekjes_bereik</vt:lpstr>
      <vt:lpstr>register_verhuur_bereik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Janne Theuwis</dc:creator>
  <cp:lastModifiedBy>Janne Theuwis</cp:lastModifiedBy>
  <dcterms:created xsi:type="dcterms:W3CDTF">2026-10-13T17:42:52Z</dcterms:created>
  <dcterms:modified xsi:type="dcterms:W3CDTF">2026-10-13T17:46:25Z</dcterms:modified>
</cp:coreProperties>
</file>